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20" windowWidth="20730" windowHeight="11625" tabRatio="809" activeTab="2"/>
  </bookViews>
  <sheets>
    <sheet name="resgral" sheetId="1" r:id="rId1"/>
    <sheet name="necfinan" sheetId="2" r:id="rId2"/>
    <sheet name="recursos" sheetId="3" r:id="rId3"/>
    <sheet name="conjurisd" sheetId="4" r:id="rId4"/>
    <sheet name="erogcons" sheetId="5" r:id="rId5"/>
    <sheet name="INT" sheetId="6" r:id="rId6"/>
    <sheet name="INT A" sheetId="7" r:id="rId7"/>
    <sheet name="INT B" sheetId="8" r:id="rId8"/>
    <sheet name="GOB" sheetId="9" r:id="rId9"/>
    <sheet name="GOB A" sheetId="10" r:id="rId10"/>
    <sheet name="GOB B" sheetId="11" r:id="rId11"/>
    <sheet name="HAC" sheetId="12" r:id="rId12"/>
    <sheet name="HAC A" sheetId="13" r:id="rId13"/>
    <sheet name="HAC B" sheetId="14" r:id="rId14"/>
    <sheet name="OBRAS" sheetId="15" r:id="rId15"/>
    <sheet name="OBRAS A" sheetId="16" r:id="rId16"/>
    <sheet name="OBRAS B" sheetId="17" r:id="rId17"/>
    <sheet name="LEGAL TÉCNICA" sheetId="18" r:id="rId18"/>
    <sheet name="LEG TEC A" sheetId="19" r:id="rId19"/>
    <sheet name="LEG TEC B" sheetId="20" r:id="rId20"/>
    <sheet name="DES HUMANO" sheetId="21" r:id="rId21"/>
    <sheet name="DES HUM A" sheetId="22" r:id="rId22"/>
    <sheet name="DES HUM B" sheetId="23" r:id="rId23"/>
    <sheet name="AMBIENTE " sheetId="24" r:id="rId24"/>
    <sheet name="AMBIEN A" sheetId="25" r:id="rId25"/>
    <sheet name="AMBIEN B" sheetId="26" r:id="rId26"/>
    <sheet name="OJURIS A" sheetId="27" r:id="rId27"/>
    <sheet name="OJURIS B" sheetId="28" r:id="rId28"/>
    <sheet name="ESPEC A" sheetId="29" r:id="rId29"/>
    <sheet name="ESPEC B" sheetId="30" r:id="rId30"/>
    <sheet name="FIN_FUNC" sheetId="31" r:id="rId31"/>
    <sheet name="FIN_FUNC A" sheetId="32" r:id="rId32"/>
    <sheet name="anexo A" sheetId="33" r:id="rId33"/>
    <sheet name="P.OBRAS 2021" sheetId="34" r:id="rId34"/>
    <sheet name="Anexo B" sheetId="35" r:id="rId35"/>
    <sheet name="comparación" sheetId="36" r:id="rId36"/>
    <sheet name="indicadores" sheetId="37" r:id="rId37"/>
    <sheet name="supuestos" sheetId="38" r:id="rId38"/>
    <sheet name="proyecciones" sheetId="39" r:id="rId39"/>
    <sheet name="ppartic." sheetId="40" r:id="rId40"/>
    <sheet name="pprogr." sheetId="41" r:id="rId41"/>
    <sheet name="costo tributario" sheetId="42" r:id="rId42"/>
    <sheet name="subsidios" sheetId="43" r:id="rId43"/>
    <sheet name="Programas" sheetId="44" state="hidden" r:id="rId44"/>
    <sheet name="ppart mod" sheetId="45" state="hidden" r:id="rId45"/>
    <sheet name="resubpart" sheetId="46" state="hidden" r:id="rId46"/>
  </sheets>
  <definedNames>
    <definedName name="_xlnm._FilterDatabase" localSheetId="33" hidden="1">'P.OBRAS 2021'!$A$9:$J$58</definedName>
    <definedName name="_xlnm.Print_Area" localSheetId="2">recursos!$A$7:$K$33</definedName>
    <definedName name="Excel_BuiltIn_Print_Area" localSheetId="33">'P.OBRAS 2021'!$A$1:$F$70</definedName>
  </definedNames>
  <calcPr calcId="162913"/>
</workbook>
</file>

<file path=xl/calcChain.xml><?xml version="1.0" encoding="utf-8"?>
<calcChain xmlns="http://schemas.openxmlformats.org/spreadsheetml/2006/main">
  <c r="D91" i="28" l="1"/>
  <c r="K84" i="46" l="1"/>
  <c r="I80" i="46"/>
  <c r="J79" i="46"/>
  <c r="J72" i="46"/>
  <c r="J71" i="46"/>
  <c r="C6" i="46"/>
  <c r="G27" i="45"/>
  <c r="J25" i="44"/>
  <c r="K25" i="44" s="1"/>
  <c r="J23" i="44"/>
  <c r="F23" i="44" s="1"/>
  <c r="K22" i="44"/>
  <c r="F22" i="44"/>
  <c r="J21" i="44"/>
  <c r="K21" i="44" s="1"/>
  <c r="K20" i="44"/>
  <c r="F20" i="44"/>
  <c r="K19" i="44"/>
  <c r="F19" i="44"/>
  <c r="K18" i="44"/>
  <c r="F18" i="44"/>
  <c r="K17" i="44"/>
  <c r="F17" i="44"/>
  <c r="G16" i="44"/>
  <c r="K15" i="44"/>
  <c r="F15" i="44"/>
  <c r="K14" i="44"/>
  <c r="F14" i="44"/>
  <c r="K13" i="44"/>
  <c r="F13" i="44"/>
  <c r="H12" i="44"/>
  <c r="K12" i="44" s="1"/>
  <c r="K11" i="44"/>
  <c r="F11" i="44"/>
  <c r="K10" i="44"/>
  <c r="F10" i="44"/>
  <c r="K9" i="44"/>
  <c r="F9" i="44"/>
  <c r="K8" i="44"/>
  <c r="F8" i="44"/>
  <c r="K6" i="44"/>
  <c r="F6" i="44"/>
  <c r="K5" i="44"/>
  <c r="F5" i="44"/>
  <c r="B22" i="42"/>
  <c r="F40" i="41"/>
  <c r="E40" i="41"/>
  <c r="G27" i="40"/>
  <c r="D62" i="39"/>
  <c r="D54" i="39"/>
  <c r="C54" i="39"/>
  <c r="D52" i="39"/>
  <c r="D26" i="39"/>
  <c r="C26" i="39"/>
  <c r="B20" i="39"/>
  <c r="A8" i="37"/>
  <c r="B8" i="45" s="1"/>
  <c r="B39" i="36"/>
  <c r="G32" i="36"/>
  <c r="B30" i="36"/>
  <c r="G25" i="36"/>
  <c r="B20" i="35" s="1"/>
  <c r="B25" i="36"/>
  <c r="C23" i="36"/>
  <c r="B21" i="36"/>
  <c r="G18" i="36"/>
  <c r="G16" i="36" s="1"/>
  <c r="B18" i="36"/>
  <c r="D36" i="35"/>
  <c r="B33" i="35"/>
  <c r="B28" i="35"/>
  <c r="B26" i="35"/>
  <c r="B18" i="35"/>
  <c r="A8" i="35"/>
  <c r="E68" i="34"/>
  <c r="C68" i="34"/>
  <c r="D66" i="34"/>
  <c r="C66" i="34"/>
  <c r="D64" i="34"/>
  <c r="D63" i="34"/>
  <c r="C63" i="34"/>
  <c r="E63" i="34" s="1"/>
  <c r="D60" i="34"/>
  <c r="C53" i="34"/>
  <c r="C64" i="34" s="1"/>
  <c r="F117" i="17" s="1"/>
  <c r="C36" i="34"/>
  <c r="C13" i="34"/>
  <c r="C65" i="34" s="1"/>
  <c r="K101" i="32"/>
  <c r="D101" i="32"/>
  <c r="E102" i="31" s="1"/>
  <c r="I100" i="32"/>
  <c r="H99" i="32"/>
  <c r="M94" i="32"/>
  <c r="L94" i="32"/>
  <c r="K94" i="32"/>
  <c r="J94" i="32"/>
  <c r="I94" i="32"/>
  <c r="H94" i="32"/>
  <c r="G94" i="32"/>
  <c r="F94" i="32"/>
  <c r="E94" i="32"/>
  <c r="D93" i="32"/>
  <c r="D92" i="32"/>
  <c r="N88" i="32"/>
  <c r="L88" i="32"/>
  <c r="L85" i="32" s="1"/>
  <c r="H88" i="32"/>
  <c r="N85" i="32"/>
  <c r="H85" i="32"/>
  <c r="N83" i="32"/>
  <c r="M83" i="32"/>
  <c r="K83" i="32"/>
  <c r="H83" i="32"/>
  <c r="N77" i="32"/>
  <c r="N69" i="32" s="1"/>
  <c r="M77" i="32"/>
  <c r="L77" i="32"/>
  <c r="J77" i="32"/>
  <c r="I77" i="32"/>
  <c r="H77" i="32"/>
  <c r="H69" i="32" s="1"/>
  <c r="G77" i="32"/>
  <c r="F77" i="32"/>
  <c r="E77" i="32"/>
  <c r="M69" i="32"/>
  <c r="D61" i="32"/>
  <c r="H51" i="32"/>
  <c r="N49" i="32"/>
  <c r="M49" i="32"/>
  <c r="L49" i="32"/>
  <c r="K49" i="32"/>
  <c r="H49" i="32"/>
  <c r="H48" i="32" s="1"/>
  <c r="L39" i="32"/>
  <c r="K39" i="32"/>
  <c r="L38" i="32"/>
  <c r="K38" i="32"/>
  <c r="L37" i="32"/>
  <c r="K37" i="32"/>
  <c r="L36" i="32"/>
  <c r="H30" i="32"/>
  <c r="D25" i="32"/>
  <c r="E25" i="31" s="1"/>
  <c r="A7" i="32"/>
  <c r="A8" i="33" s="1"/>
  <c r="E93" i="31"/>
  <c r="E87" i="31"/>
  <c r="B7" i="31"/>
  <c r="E107" i="30"/>
  <c r="C106" i="30"/>
  <c r="C105" i="30"/>
  <c r="D104" i="30"/>
  <c r="C104" i="30" s="1"/>
  <c r="C103" i="30"/>
  <c r="D102" i="30"/>
  <c r="D28" i="29" s="1"/>
  <c r="M47" i="32" s="1"/>
  <c r="M46" i="32" s="1"/>
  <c r="M44" i="32" s="1"/>
  <c r="C102" i="30"/>
  <c r="C101" i="30"/>
  <c r="D100" i="30"/>
  <c r="C99" i="30"/>
  <c r="D98" i="30"/>
  <c r="C98" i="30" s="1"/>
  <c r="C97" i="30"/>
  <c r="C96" i="30"/>
  <c r="C95" i="30"/>
  <c r="D94" i="30"/>
  <c r="D21" i="29" s="1"/>
  <c r="H47" i="32" s="1"/>
  <c r="H46" i="32" s="1"/>
  <c r="H44" i="32" s="1"/>
  <c r="D90" i="30"/>
  <c r="D25" i="29" s="1"/>
  <c r="J47" i="32" s="1"/>
  <c r="J46" i="32" s="1"/>
  <c r="J44" i="32" s="1"/>
  <c r="C89" i="30"/>
  <c r="C88" i="30"/>
  <c r="C87" i="30"/>
  <c r="C86" i="30"/>
  <c r="C85" i="30"/>
  <c r="C84" i="30"/>
  <c r="C83" i="30"/>
  <c r="C82" i="30"/>
  <c r="C81" i="30"/>
  <c r="C80" i="30"/>
  <c r="C79" i="30"/>
  <c r="D75" i="30"/>
  <c r="C74" i="30"/>
  <c r="C73" i="30"/>
  <c r="C72" i="30"/>
  <c r="C71" i="30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D49" i="30"/>
  <c r="D19" i="29" s="1"/>
  <c r="F47" i="32" s="1"/>
  <c r="F46" i="32" s="1"/>
  <c r="F44" i="32" s="1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E28" i="30"/>
  <c r="D18" i="29" s="1"/>
  <c r="C18" i="29" s="1"/>
  <c r="D28" i="30"/>
  <c r="D17" i="29" s="1"/>
  <c r="C17" i="29" s="1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B7" i="30"/>
  <c r="D30" i="29"/>
  <c r="D22" i="29"/>
  <c r="I47" i="32" s="1"/>
  <c r="I46" i="32" s="1"/>
  <c r="I44" i="32" s="1"/>
  <c r="D20" i="29"/>
  <c r="G47" i="32" s="1"/>
  <c r="G46" i="32" s="1"/>
  <c r="G44" i="32" s="1"/>
  <c r="B7" i="29"/>
  <c r="D123" i="28"/>
  <c r="D122" i="28"/>
  <c r="F121" i="28"/>
  <c r="E121" i="28"/>
  <c r="D120" i="28"/>
  <c r="F119" i="28"/>
  <c r="D28" i="27" s="1"/>
  <c r="M27" i="32" s="1"/>
  <c r="M26" i="32" s="1"/>
  <c r="E119" i="28"/>
  <c r="D118" i="28"/>
  <c r="F117" i="28"/>
  <c r="E117" i="28"/>
  <c r="D116" i="28"/>
  <c r="F115" i="28"/>
  <c r="D26" i="27" s="1"/>
  <c r="K27" i="32" s="1"/>
  <c r="K26" i="32" s="1"/>
  <c r="E115" i="28"/>
  <c r="C26" i="27" s="1"/>
  <c r="K24" i="32" s="1"/>
  <c r="K23" i="32" s="1"/>
  <c r="D114" i="28"/>
  <c r="F113" i="28"/>
  <c r="E113" i="28"/>
  <c r="D112" i="28"/>
  <c r="F111" i="28"/>
  <c r="E111" i="28"/>
  <c r="F107" i="28"/>
  <c r="D25" i="27" s="1"/>
  <c r="J27" i="32" s="1"/>
  <c r="J26" i="32" s="1"/>
  <c r="E107" i="28"/>
  <c r="D106" i="28"/>
  <c r="D105" i="28"/>
  <c r="D104" i="28"/>
  <c r="D103" i="28"/>
  <c r="D102" i="28"/>
  <c r="D101" i="28"/>
  <c r="D100" i="28"/>
  <c r="D99" i="28"/>
  <c r="D98" i="28"/>
  <c r="D97" i="28"/>
  <c r="D96" i="28"/>
  <c r="F92" i="28"/>
  <c r="D20" i="27" s="1"/>
  <c r="G27" i="32" s="1"/>
  <c r="G26" i="32" s="1"/>
  <c r="E92" i="28"/>
  <c r="C20" i="27" s="1"/>
  <c r="G24" i="32" s="1"/>
  <c r="G23" i="32" s="1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F66" i="28"/>
  <c r="E66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F46" i="28"/>
  <c r="D18" i="27" s="1"/>
  <c r="E46" i="28"/>
  <c r="C18" i="27" s="1"/>
  <c r="B18" i="27" s="1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F28" i="28"/>
  <c r="E28" i="28"/>
  <c r="C17" i="27" s="1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C7" i="28"/>
  <c r="D30" i="27"/>
  <c r="N27" i="32" s="1"/>
  <c r="N26" i="32" s="1"/>
  <c r="C30" i="27"/>
  <c r="N24" i="32" s="1"/>
  <c r="N23" i="32" s="1"/>
  <c r="C28" i="27"/>
  <c r="M24" i="32" s="1"/>
  <c r="M23" i="32" s="1"/>
  <c r="D27" i="27"/>
  <c r="C25" i="27"/>
  <c r="J24" i="32" s="1"/>
  <c r="J23" i="32" s="1"/>
  <c r="D22" i="27"/>
  <c r="I27" i="32" s="1"/>
  <c r="I26" i="32" s="1"/>
  <c r="C22" i="27"/>
  <c r="D21" i="27"/>
  <c r="C21" i="27"/>
  <c r="D19" i="27"/>
  <c r="C19" i="27"/>
  <c r="F24" i="32" s="1"/>
  <c r="F23" i="32" s="1"/>
  <c r="D17" i="27"/>
  <c r="D16" i="27" s="1"/>
  <c r="A7" i="27"/>
  <c r="C124" i="26"/>
  <c r="C123" i="26"/>
  <c r="H122" i="26"/>
  <c r="G31" i="25" s="1"/>
  <c r="G122" i="26"/>
  <c r="F122" i="26"/>
  <c r="E122" i="26"/>
  <c r="D122" i="26"/>
  <c r="C121" i="26"/>
  <c r="H120" i="26"/>
  <c r="G29" i="25" s="1"/>
  <c r="G25" i="24" s="1"/>
  <c r="G120" i="26"/>
  <c r="F29" i="25" s="1"/>
  <c r="F25" i="24" s="1"/>
  <c r="F120" i="26"/>
  <c r="E120" i="26"/>
  <c r="D120" i="26"/>
  <c r="C29" i="25" s="1"/>
  <c r="C119" i="26"/>
  <c r="H118" i="26"/>
  <c r="G118" i="26"/>
  <c r="F118" i="26"/>
  <c r="E28" i="25" s="1"/>
  <c r="E24" i="24" s="1"/>
  <c r="E118" i="26"/>
  <c r="D118" i="26"/>
  <c r="H116" i="26"/>
  <c r="G116" i="26"/>
  <c r="F27" i="25" s="1"/>
  <c r="F116" i="26"/>
  <c r="E27" i="25" s="1"/>
  <c r="E23" i="24" s="1"/>
  <c r="K55" i="32" s="1"/>
  <c r="D116" i="26"/>
  <c r="C115" i="26"/>
  <c r="C114" i="26"/>
  <c r="H113" i="26"/>
  <c r="G23" i="25" s="1"/>
  <c r="G20" i="24" s="1"/>
  <c r="G113" i="26"/>
  <c r="F113" i="26"/>
  <c r="E113" i="26"/>
  <c r="D113" i="26"/>
  <c r="C23" i="25" s="1"/>
  <c r="C20" i="24" s="1"/>
  <c r="I52" i="32" s="1"/>
  <c r="C112" i="26"/>
  <c r="H111" i="26"/>
  <c r="G22" i="25" s="1"/>
  <c r="G19" i="24" s="1"/>
  <c r="G111" i="26"/>
  <c r="F111" i="26"/>
  <c r="E111" i="26"/>
  <c r="D111" i="26"/>
  <c r="C22" i="25" s="1"/>
  <c r="H107" i="26"/>
  <c r="G107" i="26"/>
  <c r="F107" i="26"/>
  <c r="E107" i="26"/>
  <c r="D26" i="25" s="1"/>
  <c r="D22" i="24" s="1"/>
  <c r="J104" i="32" s="1"/>
  <c r="D107" i="26"/>
  <c r="C26" i="25" s="1"/>
  <c r="C106" i="26"/>
  <c r="C105" i="26"/>
  <c r="C104" i="26"/>
  <c r="C103" i="26"/>
  <c r="C102" i="26"/>
  <c r="C101" i="26"/>
  <c r="C100" i="26"/>
  <c r="C99" i="26"/>
  <c r="C98" i="26"/>
  <c r="C97" i="26"/>
  <c r="C96" i="26"/>
  <c r="H92" i="26"/>
  <c r="G21" i="25" s="1"/>
  <c r="G18" i="24" s="1"/>
  <c r="G92" i="26"/>
  <c r="F21" i="25" s="1"/>
  <c r="F18" i="24" s="1"/>
  <c r="G56" i="32" s="1"/>
  <c r="F92" i="26"/>
  <c r="E92" i="26"/>
  <c r="D21" i="25" s="1"/>
  <c r="D18" i="24" s="1"/>
  <c r="G104" i="32" s="1"/>
  <c r="D92" i="26"/>
  <c r="C21" i="25" s="1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H66" i="26"/>
  <c r="G20" i="25" s="1"/>
  <c r="G17" i="24" s="1"/>
  <c r="F43" i="32" s="1"/>
  <c r="G66" i="26"/>
  <c r="F66" i="26"/>
  <c r="E20" i="25" s="1"/>
  <c r="E17" i="24" s="1"/>
  <c r="F55" i="32" s="1"/>
  <c r="E66" i="26"/>
  <c r="D66" i="26"/>
  <c r="C20" i="25" s="1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H46" i="26"/>
  <c r="G19" i="25" s="1"/>
  <c r="G46" i="26"/>
  <c r="F19" i="25" s="1"/>
  <c r="F46" i="26"/>
  <c r="E46" i="26"/>
  <c r="D19" i="25" s="1"/>
  <c r="D46" i="26"/>
  <c r="C19" i="25" s="1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H28" i="26"/>
  <c r="G28" i="26"/>
  <c r="F18" i="25" s="1"/>
  <c r="F28" i="26"/>
  <c r="E28" i="26"/>
  <c r="D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B7" i="26"/>
  <c r="F31" i="25"/>
  <c r="F30" i="25" s="1"/>
  <c r="E31" i="25"/>
  <c r="D31" i="25"/>
  <c r="D27" i="24" s="1"/>
  <c r="D26" i="24" s="1"/>
  <c r="E29" i="25"/>
  <c r="D29" i="25"/>
  <c r="G28" i="25"/>
  <c r="F28" i="25"/>
  <c r="C28" i="25"/>
  <c r="C24" i="24" s="1"/>
  <c r="G27" i="25"/>
  <c r="G23" i="24" s="1"/>
  <c r="C27" i="25"/>
  <c r="G26" i="25"/>
  <c r="F26" i="25"/>
  <c r="F22" i="24" s="1"/>
  <c r="J56" i="32" s="1"/>
  <c r="E26" i="25"/>
  <c r="F23" i="25"/>
  <c r="E23" i="25"/>
  <c r="E20" i="24" s="1"/>
  <c r="F22" i="25"/>
  <c r="F19" i="24" s="1"/>
  <c r="D22" i="25"/>
  <c r="E21" i="25"/>
  <c r="F20" i="25"/>
  <c r="F17" i="24" s="1"/>
  <c r="D20" i="25"/>
  <c r="E19" i="25"/>
  <c r="G18" i="25"/>
  <c r="D18" i="25"/>
  <c r="C18" i="25"/>
  <c r="A8" i="25"/>
  <c r="F27" i="24"/>
  <c r="F26" i="24" s="1"/>
  <c r="E25" i="24"/>
  <c r="D25" i="24"/>
  <c r="G24" i="24"/>
  <c r="F24" i="24"/>
  <c r="C23" i="24"/>
  <c r="E22" i="24"/>
  <c r="F20" i="24"/>
  <c r="D19" i="24"/>
  <c r="E18" i="24"/>
  <c r="G55" i="32" s="1"/>
  <c r="C18" i="24"/>
  <c r="G52" i="32" s="1"/>
  <c r="D17" i="24"/>
  <c r="F104" i="32" s="1"/>
  <c r="A8" i="24"/>
  <c r="C123" i="23"/>
  <c r="C122" i="23"/>
  <c r="H121" i="23"/>
  <c r="G30" i="22" s="1"/>
  <c r="G121" i="23"/>
  <c r="F30" i="22" s="1"/>
  <c r="F121" i="23"/>
  <c r="D121" i="23"/>
  <c r="C120" i="23"/>
  <c r="H119" i="23"/>
  <c r="G119" i="23"/>
  <c r="F119" i="23"/>
  <c r="E119" i="23"/>
  <c r="D119" i="23"/>
  <c r="C119" i="23" s="1"/>
  <c r="C118" i="23"/>
  <c r="H117" i="23"/>
  <c r="G117" i="23"/>
  <c r="F117" i="23"/>
  <c r="D117" i="23"/>
  <c r="H115" i="23"/>
  <c r="G115" i="23"/>
  <c r="F115" i="23"/>
  <c r="D115" i="23"/>
  <c r="C114" i="23"/>
  <c r="H113" i="23"/>
  <c r="G113" i="23"/>
  <c r="F113" i="23"/>
  <c r="E113" i="23"/>
  <c r="D113" i="23"/>
  <c r="C112" i="23"/>
  <c r="H111" i="23"/>
  <c r="G111" i="23"/>
  <c r="F111" i="23"/>
  <c r="D111" i="23"/>
  <c r="H107" i="23"/>
  <c r="G107" i="23"/>
  <c r="F25" i="22" s="1"/>
  <c r="F107" i="23"/>
  <c r="E25" i="22" s="1"/>
  <c r="E107" i="23"/>
  <c r="D25" i="22" s="1"/>
  <c r="D107" i="23"/>
  <c r="C106" i="23"/>
  <c r="C105" i="23"/>
  <c r="C104" i="23"/>
  <c r="C103" i="23"/>
  <c r="C102" i="23"/>
  <c r="C101" i="23"/>
  <c r="C100" i="23"/>
  <c r="C99" i="23"/>
  <c r="C98" i="23"/>
  <c r="C97" i="23"/>
  <c r="C96" i="23"/>
  <c r="H92" i="23"/>
  <c r="G92" i="23"/>
  <c r="F92" i="23"/>
  <c r="E20" i="22" s="1"/>
  <c r="E17" i="21" s="1"/>
  <c r="G50" i="32" s="1"/>
  <c r="G49" i="32" s="1"/>
  <c r="E92" i="23"/>
  <c r="D20" i="22" s="1"/>
  <c r="D17" i="21" s="1"/>
  <c r="G90" i="32" s="1"/>
  <c r="D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H66" i="23"/>
  <c r="G19" i="22" s="1"/>
  <c r="G16" i="21" s="1"/>
  <c r="F91" i="32" s="1"/>
  <c r="G66" i="23"/>
  <c r="F66" i="23"/>
  <c r="E66" i="23"/>
  <c r="D19" i="22" s="1"/>
  <c r="D16" i="21" s="1"/>
  <c r="F90" i="32" s="1"/>
  <c r="D66" i="23"/>
  <c r="C19" i="22" s="1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H46" i="23"/>
  <c r="G46" i="23"/>
  <c r="F18" i="22" s="1"/>
  <c r="F46" i="23"/>
  <c r="E46" i="23"/>
  <c r="D18" i="22" s="1"/>
  <c r="D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H28" i="23"/>
  <c r="G28" i="23"/>
  <c r="F28" i="23"/>
  <c r="E17" i="22" s="1"/>
  <c r="E28" i="23"/>
  <c r="D17" i="22" s="1"/>
  <c r="D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B7" i="23"/>
  <c r="E30" i="22"/>
  <c r="E26" i="21" s="1"/>
  <c r="E25" i="21" s="1"/>
  <c r="D30" i="22"/>
  <c r="C30" i="22"/>
  <c r="D29" i="22"/>
  <c r="G28" i="22"/>
  <c r="G24" i="21" s="1"/>
  <c r="F28" i="22"/>
  <c r="E28" i="22"/>
  <c r="D28" i="22"/>
  <c r="D24" i="21" s="1"/>
  <c r="M90" i="32" s="1"/>
  <c r="C28" i="22"/>
  <c r="G27" i="22"/>
  <c r="F27" i="22"/>
  <c r="E27" i="22"/>
  <c r="E23" i="21" s="1"/>
  <c r="D27" i="22"/>
  <c r="C27" i="22"/>
  <c r="G26" i="22"/>
  <c r="F26" i="22"/>
  <c r="F22" i="21" s="1"/>
  <c r="E26" i="22"/>
  <c r="C26" i="22"/>
  <c r="G25" i="22"/>
  <c r="G21" i="21" s="1"/>
  <c r="C25" i="22"/>
  <c r="B25" i="22" s="1"/>
  <c r="G22" i="22"/>
  <c r="G19" i="21" s="1"/>
  <c r="I91" i="32" s="1"/>
  <c r="F22" i="22"/>
  <c r="B23" i="43" s="1"/>
  <c r="E22" i="22"/>
  <c r="D22" i="22"/>
  <c r="D19" i="21" s="1"/>
  <c r="C22" i="22"/>
  <c r="G21" i="22"/>
  <c r="F21" i="22"/>
  <c r="E21" i="22"/>
  <c r="E18" i="21" s="1"/>
  <c r="D21" i="22"/>
  <c r="D18" i="21" s="1"/>
  <c r="C21" i="22"/>
  <c r="G20" i="22"/>
  <c r="F20" i="22"/>
  <c r="F17" i="21" s="1"/>
  <c r="G84" i="32" s="1"/>
  <c r="G83" i="32" s="1"/>
  <c r="G69" i="32" s="1"/>
  <c r="C20" i="22"/>
  <c r="F19" i="22"/>
  <c r="E19" i="22"/>
  <c r="E16" i="21" s="1"/>
  <c r="F50" i="32" s="1"/>
  <c r="F49" i="32" s="1"/>
  <c r="G18" i="22"/>
  <c r="E18" i="22"/>
  <c r="C18" i="22"/>
  <c r="B18" i="22" s="1"/>
  <c r="F17" i="22"/>
  <c r="A7" i="22"/>
  <c r="D26" i="21"/>
  <c r="D25" i="21" s="1"/>
  <c r="F24" i="21"/>
  <c r="E24" i="21"/>
  <c r="G23" i="21"/>
  <c r="D23" i="21"/>
  <c r="C23" i="21"/>
  <c r="E22" i="21"/>
  <c r="C21" i="21"/>
  <c r="F19" i="21"/>
  <c r="I84" i="32" s="1"/>
  <c r="I83" i="32" s="1"/>
  <c r="E19" i="21"/>
  <c r="G18" i="21"/>
  <c r="F18" i="21"/>
  <c r="C18" i="21"/>
  <c r="G17" i="21"/>
  <c r="C17" i="21"/>
  <c r="F16" i="21"/>
  <c r="F84" i="32" s="1"/>
  <c r="F83" i="32" s="1"/>
  <c r="F69" i="32" s="1"/>
  <c r="A7" i="21"/>
  <c r="C123" i="20"/>
  <c r="C122" i="20"/>
  <c r="I121" i="20"/>
  <c r="H121" i="20"/>
  <c r="G121" i="20"/>
  <c r="F28" i="19" s="1"/>
  <c r="F121" i="20"/>
  <c r="E28" i="19" s="1"/>
  <c r="E121" i="20"/>
  <c r="D121" i="20"/>
  <c r="C121" i="20"/>
  <c r="C120" i="20"/>
  <c r="I119" i="20"/>
  <c r="H119" i="20"/>
  <c r="G119" i="20"/>
  <c r="F26" i="19" s="1"/>
  <c r="F119" i="20"/>
  <c r="E119" i="20"/>
  <c r="D119" i="20"/>
  <c r="C119" i="20"/>
  <c r="C118" i="20"/>
  <c r="I117" i="20"/>
  <c r="H117" i="20"/>
  <c r="G117" i="20"/>
  <c r="F25" i="19" s="1"/>
  <c r="F117" i="20"/>
  <c r="E25" i="19" s="1"/>
  <c r="E23" i="18" s="1"/>
  <c r="E117" i="20"/>
  <c r="D117" i="20"/>
  <c r="C117" i="20"/>
  <c r="C116" i="20"/>
  <c r="I115" i="20"/>
  <c r="H115" i="20"/>
  <c r="G115" i="20"/>
  <c r="F115" i="20"/>
  <c r="E115" i="20"/>
  <c r="D115" i="20"/>
  <c r="C115" i="20"/>
  <c r="C114" i="20"/>
  <c r="I113" i="20"/>
  <c r="H113" i="20"/>
  <c r="G113" i="20"/>
  <c r="F21" i="19" s="1"/>
  <c r="F19" i="18" s="1"/>
  <c r="F113" i="20"/>
  <c r="E113" i="20"/>
  <c r="D113" i="20"/>
  <c r="C113" i="20"/>
  <c r="C112" i="20"/>
  <c r="I111" i="20"/>
  <c r="I124" i="20" s="1"/>
  <c r="H111" i="20"/>
  <c r="H124" i="20" s="1"/>
  <c r="G111" i="20"/>
  <c r="F111" i="20"/>
  <c r="E111" i="20"/>
  <c r="E124" i="20" s="1"/>
  <c r="D111" i="20"/>
  <c r="D124" i="20" s="1"/>
  <c r="C111" i="20"/>
  <c r="C124" i="20" s="1"/>
  <c r="I107" i="20"/>
  <c r="H107" i="20"/>
  <c r="F107" i="20"/>
  <c r="E107" i="20"/>
  <c r="D23" i="19" s="1"/>
  <c r="D107" i="20"/>
  <c r="C106" i="20"/>
  <c r="C105" i="20"/>
  <c r="G104" i="20"/>
  <c r="C103" i="20"/>
  <c r="C102" i="20"/>
  <c r="C101" i="20"/>
  <c r="C100" i="20"/>
  <c r="C99" i="20"/>
  <c r="C98" i="20"/>
  <c r="C97" i="20"/>
  <c r="C96" i="20"/>
  <c r="I92" i="20"/>
  <c r="H19" i="19" s="1"/>
  <c r="H17" i="18" s="1"/>
  <c r="G20" i="32" s="1"/>
  <c r="H92" i="20"/>
  <c r="G92" i="20"/>
  <c r="F19" i="19" s="1"/>
  <c r="F17" i="18" s="1"/>
  <c r="G37" i="32" s="1"/>
  <c r="F92" i="20"/>
  <c r="E92" i="20"/>
  <c r="D19" i="19" s="1"/>
  <c r="D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I66" i="20"/>
  <c r="H66" i="20"/>
  <c r="G66" i="20"/>
  <c r="F18" i="19" s="1"/>
  <c r="F16" i="18" s="1"/>
  <c r="F37" i="32" s="1"/>
  <c r="F66" i="20"/>
  <c r="E18" i="19" s="1"/>
  <c r="E16" i="18" s="1"/>
  <c r="F36" i="32" s="1"/>
  <c r="E66" i="20"/>
  <c r="D18" i="19" s="1"/>
  <c r="D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I46" i="20"/>
  <c r="H17" i="19" s="1"/>
  <c r="H46" i="20"/>
  <c r="G17" i="19" s="1"/>
  <c r="G46" i="20"/>
  <c r="F17" i="19" s="1"/>
  <c r="F46" i="20"/>
  <c r="E46" i="20"/>
  <c r="D17" i="19" s="1"/>
  <c r="D46" i="20"/>
  <c r="C17" i="19" s="1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I28" i="20"/>
  <c r="H28" i="20"/>
  <c r="G28" i="20"/>
  <c r="F16" i="19" s="1"/>
  <c r="F28" i="20"/>
  <c r="E28" i="20"/>
  <c r="D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B7" i="20"/>
  <c r="H28" i="19"/>
  <c r="G28" i="19"/>
  <c r="G27" i="19" s="1"/>
  <c r="D28" i="19"/>
  <c r="C28" i="19"/>
  <c r="C27" i="19" s="1"/>
  <c r="H27" i="19"/>
  <c r="E27" i="19"/>
  <c r="H26" i="19"/>
  <c r="G26" i="19"/>
  <c r="E26" i="19"/>
  <c r="E24" i="18" s="1"/>
  <c r="M39" i="32" s="1"/>
  <c r="D26" i="19"/>
  <c r="C26" i="19"/>
  <c r="H25" i="19"/>
  <c r="H23" i="18" s="1"/>
  <c r="G25" i="19"/>
  <c r="D25" i="19"/>
  <c r="D23" i="18" s="1"/>
  <c r="C25" i="19"/>
  <c r="H24" i="19"/>
  <c r="G24" i="19"/>
  <c r="F24" i="19"/>
  <c r="E24" i="19"/>
  <c r="D24" i="19"/>
  <c r="C24" i="19"/>
  <c r="H23" i="19"/>
  <c r="G23" i="19"/>
  <c r="E23" i="19"/>
  <c r="C23" i="19"/>
  <c r="C21" i="18" s="1"/>
  <c r="J41" i="32" s="1"/>
  <c r="G22" i="19"/>
  <c r="H21" i="19"/>
  <c r="H19" i="18" s="1"/>
  <c r="I20" i="32" s="1"/>
  <c r="G21" i="19"/>
  <c r="E21" i="19"/>
  <c r="E19" i="18" s="1"/>
  <c r="D21" i="19"/>
  <c r="D19" i="18" s="1"/>
  <c r="C21" i="19"/>
  <c r="H20" i="19"/>
  <c r="H18" i="18" s="1"/>
  <c r="G20" i="19"/>
  <c r="D20" i="19"/>
  <c r="C20" i="19"/>
  <c r="G19" i="19"/>
  <c r="E19" i="19"/>
  <c r="E17" i="18" s="1"/>
  <c r="G36" i="32" s="1"/>
  <c r="C19" i="19"/>
  <c r="H18" i="19"/>
  <c r="H16" i="18" s="1"/>
  <c r="F20" i="32" s="1"/>
  <c r="G18" i="19"/>
  <c r="G16" i="18" s="1"/>
  <c r="F42" i="32" s="1"/>
  <c r="C18" i="19"/>
  <c r="C16" i="18" s="1"/>
  <c r="E17" i="19"/>
  <c r="H16" i="19"/>
  <c r="H15" i="19" s="1"/>
  <c r="E16" i="19"/>
  <c r="E15" i="19" s="1"/>
  <c r="D16" i="19"/>
  <c r="D15" i="19" s="1"/>
  <c r="H26" i="18"/>
  <c r="H25" i="18" s="1"/>
  <c r="E26" i="18"/>
  <c r="N39" i="32" s="1"/>
  <c r="H24" i="18"/>
  <c r="D24" i="18"/>
  <c r="C24" i="18"/>
  <c r="C23" i="18"/>
  <c r="H22" i="18"/>
  <c r="E22" i="18"/>
  <c r="D22" i="18"/>
  <c r="C22" i="18"/>
  <c r="G21" i="18"/>
  <c r="J42" i="32" s="1"/>
  <c r="G19" i="18"/>
  <c r="I42" i="32" s="1"/>
  <c r="C19" i="18"/>
  <c r="D18" i="18"/>
  <c r="G17" i="18"/>
  <c r="G42" i="32" s="1"/>
  <c r="D17" i="18"/>
  <c r="G35" i="32" s="1"/>
  <c r="C17" i="18"/>
  <c r="G41" i="32" s="1"/>
  <c r="D16" i="18"/>
  <c r="F35" i="32" s="1"/>
  <c r="C124" i="17"/>
  <c r="C123" i="17"/>
  <c r="H122" i="17"/>
  <c r="G122" i="17"/>
  <c r="F122" i="17"/>
  <c r="E122" i="17"/>
  <c r="D31" i="16" s="1"/>
  <c r="D122" i="17"/>
  <c r="C121" i="17"/>
  <c r="H120" i="17"/>
  <c r="G120" i="17"/>
  <c r="F29" i="16" s="1"/>
  <c r="F25" i="15" s="1"/>
  <c r="F120" i="17"/>
  <c r="M99" i="32" s="1"/>
  <c r="E120" i="17"/>
  <c r="D120" i="17"/>
  <c r="C120" i="17"/>
  <c r="C119" i="17"/>
  <c r="H118" i="17"/>
  <c r="G118" i="17"/>
  <c r="F28" i="16" s="1"/>
  <c r="F24" i="15" s="1"/>
  <c r="F118" i="17"/>
  <c r="E118" i="17"/>
  <c r="D118" i="17"/>
  <c r="E117" i="17"/>
  <c r="H116" i="17"/>
  <c r="G116" i="17"/>
  <c r="D116" i="17"/>
  <c r="C115" i="17"/>
  <c r="C114" i="17"/>
  <c r="H113" i="17"/>
  <c r="G113" i="17"/>
  <c r="F113" i="17"/>
  <c r="E113" i="17"/>
  <c r="D113" i="17"/>
  <c r="C112" i="17"/>
  <c r="H111" i="17"/>
  <c r="G111" i="17"/>
  <c r="F111" i="17"/>
  <c r="E111" i="17"/>
  <c r="D111" i="17"/>
  <c r="H107" i="17"/>
  <c r="G107" i="17"/>
  <c r="F107" i="17"/>
  <c r="E26" i="16" s="1"/>
  <c r="E107" i="17"/>
  <c r="D26" i="16" s="1"/>
  <c r="D22" i="15" s="1"/>
  <c r="J102" i="32" s="1"/>
  <c r="D107" i="17"/>
  <c r="C106" i="17"/>
  <c r="C105" i="17"/>
  <c r="C104" i="17"/>
  <c r="C103" i="17"/>
  <c r="C102" i="17"/>
  <c r="C101" i="17"/>
  <c r="C100" i="17"/>
  <c r="C99" i="17"/>
  <c r="C98" i="17"/>
  <c r="C97" i="17"/>
  <c r="C96" i="17"/>
  <c r="H92" i="17"/>
  <c r="G92" i="17"/>
  <c r="F92" i="17"/>
  <c r="E21" i="16" s="1"/>
  <c r="E18" i="15" s="1"/>
  <c r="G99" i="32" s="1"/>
  <c r="E92" i="17"/>
  <c r="D21" i="16" s="1"/>
  <c r="D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92" i="17" s="1"/>
  <c r="H66" i="17"/>
  <c r="G66" i="17"/>
  <c r="F66" i="17"/>
  <c r="E66" i="17"/>
  <c r="D20" i="16" s="1"/>
  <c r="D17" i="15" s="1"/>
  <c r="F102" i="32" s="1"/>
  <c r="D66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66" i="17" s="1"/>
  <c r="H46" i="17"/>
  <c r="G46" i="17"/>
  <c r="F46" i="17"/>
  <c r="E46" i="17"/>
  <c r="D19" i="16" s="1"/>
  <c r="D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H28" i="17"/>
  <c r="G28" i="17"/>
  <c r="F28" i="17"/>
  <c r="E28" i="17"/>
  <c r="D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7" i="17"/>
  <c r="A7" i="18" s="1"/>
  <c r="A7" i="19" s="1"/>
  <c r="G31" i="16"/>
  <c r="F31" i="16"/>
  <c r="C31" i="16"/>
  <c r="G29" i="16"/>
  <c r="G25" i="15" s="1"/>
  <c r="M53" i="32" s="1"/>
  <c r="E29" i="16"/>
  <c r="D29" i="16"/>
  <c r="C29" i="16"/>
  <c r="G28" i="16"/>
  <c r="G24" i="15" s="1"/>
  <c r="L53" i="32" s="1"/>
  <c r="D28" i="16"/>
  <c r="C28" i="16"/>
  <c r="G27" i="16"/>
  <c r="G23" i="15" s="1"/>
  <c r="K53" i="32" s="1"/>
  <c r="F27" i="16"/>
  <c r="C27" i="16"/>
  <c r="G26" i="16"/>
  <c r="G25" i="16" s="1"/>
  <c r="G24" i="16" s="1"/>
  <c r="F26" i="16"/>
  <c r="C26" i="16"/>
  <c r="F25" i="16"/>
  <c r="G23" i="16"/>
  <c r="G20" i="15" s="1"/>
  <c r="F23" i="16"/>
  <c r="F20" i="15" s="1"/>
  <c r="E23" i="16"/>
  <c r="D23" i="16"/>
  <c r="C23" i="16"/>
  <c r="G22" i="16"/>
  <c r="F22" i="16"/>
  <c r="E22" i="16"/>
  <c r="C22" i="16"/>
  <c r="C19" i="15" s="1"/>
  <c r="G21" i="16"/>
  <c r="G18" i="15" s="1"/>
  <c r="G54" i="32" s="1"/>
  <c r="F21" i="16"/>
  <c r="C21" i="16"/>
  <c r="G20" i="16"/>
  <c r="G17" i="15" s="1"/>
  <c r="F54" i="32" s="1"/>
  <c r="F20" i="16"/>
  <c r="E20" i="16"/>
  <c r="E17" i="15" s="1"/>
  <c r="F99" i="32" s="1"/>
  <c r="C20" i="16"/>
  <c r="G19" i="16"/>
  <c r="F19" i="16"/>
  <c r="E19" i="16"/>
  <c r="C19" i="16"/>
  <c r="F18" i="16"/>
  <c r="F17" i="16" s="1"/>
  <c r="E18" i="16"/>
  <c r="E17" i="16" s="1"/>
  <c r="D18" i="16"/>
  <c r="A8" i="16"/>
  <c r="E25" i="15"/>
  <c r="D25" i="15"/>
  <c r="D24" i="15"/>
  <c r="F23" i="15"/>
  <c r="F22" i="15"/>
  <c r="J103" i="32" s="1"/>
  <c r="E20" i="15"/>
  <c r="I99" i="32" s="1"/>
  <c r="D20" i="15"/>
  <c r="F18" i="15"/>
  <c r="G103" i="32" s="1"/>
  <c r="D18" i="15"/>
  <c r="G102" i="32" s="1"/>
  <c r="F17" i="15"/>
  <c r="F103" i="32" s="1"/>
  <c r="A8" i="15"/>
  <c r="C123" i="14"/>
  <c r="F28" i="1" s="1"/>
  <c r="C122" i="14"/>
  <c r="I121" i="14"/>
  <c r="H30" i="13" s="1"/>
  <c r="H29" i="13" s="1"/>
  <c r="H26" i="12" s="1"/>
  <c r="H121" i="14"/>
  <c r="G121" i="14"/>
  <c r="F121" i="14"/>
  <c r="E121" i="14"/>
  <c r="D30" i="13" s="1"/>
  <c r="D29" i="13" s="1"/>
  <c r="D26" i="12" s="1"/>
  <c r="D121" i="14"/>
  <c r="C120" i="14"/>
  <c r="I119" i="14"/>
  <c r="H28" i="13" s="1"/>
  <c r="H119" i="14"/>
  <c r="G119" i="14"/>
  <c r="F119" i="14"/>
  <c r="E28" i="13" s="1"/>
  <c r="E24" i="12" s="1"/>
  <c r="M17" i="32" s="1"/>
  <c r="E119" i="14"/>
  <c r="D28" i="13" s="1"/>
  <c r="D24" i="12" s="1"/>
  <c r="D119" i="14"/>
  <c r="C118" i="14"/>
  <c r="I117" i="14"/>
  <c r="H27" i="13" s="1"/>
  <c r="H117" i="14"/>
  <c r="G117" i="14"/>
  <c r="F117" i="14"/>
  <c r="E117" i="14"/>
  <c r="D27" i="13" s="1"/>
  <c r="D23" i="12" s="1"/>
  <c r="L16" i="32" s="1"/>
  <c r="D117" i="14"/>
  <c r="C116" i="14"/>
  <c r="I115" i="14"/>
  <c r="H26" i="13" s="1"/>
  <c r="H115" i="14"/>
  <c r="G26" i="13" s="1"/>
  <c r="G22" i="12" s="1"/>
  <c r="K19" i="32" s="1"/>
  <c r="G115" i="14"/>
  <c r="F26" i="13" s="1"/>
  <c r="F22" i="12" s="1"/>
  <c r="K18" i="32" s="1"/>
  <c r="F115" i="14"/>
  <c r="E115" i="14"/>
  <c r="D26" i="13" s="1"/>
  <c r="D115" i="14"/>
  <c r="C114" i="14"/>
  <c r="I113" i="14"/>
  <c r="H22" i="13" s="1"/>
  <c r="H19" i="12" s="1"/>
  <c r="I21" i="32" s="1"/>
  <c r="H113" i="14"/>
  <c r="G113" i="14"/>
  <c r="F22" i="13" s="1"/>
  <c r="F19" i="12" s="1"/>
  <c r="I18" i="32" s="1"/>
  <c r="F113" i="14"/>
  <c r="E22" i="13" s="1"/>
  <c r="E19" i="12" s="1"/>
  <c r="I17" i="32" s="1"/>
  <c r="E113" i="14"/>
  <c r="D22" i="13" s="1"/>
  <c r="D19" i="12" s="1"/>
  <c r="I16" i="32" s="1"/>
  <c r="D113" i="14"/>
  <c r="C112" i="14"/>
  <c r="I111" i="14"/>
  <c r="H111" i="14"/>
  <c r="G111" i="14"/>
  <c r="F111" i="14"/>
  <c r="E111" i="14"/>
  <c r="D111" i="14"/>
  <c r="I107" i="14"/>
  <c r="H107" i="14"/>
  <c r="G25" i="13" s="1"/>
  <c r="G107" i="14"/>
  <c r="F25" i="13" s="1"/>
  <c r="F24" i="13" s="1"/>
  <c r="F23" i="13" s="1"/>
  <c r="F107" i="14"/>
  <c r="E107" i="14"/>
  <c r="D107" i="14"/>
  <c r="C25" i="13" s="1"/>
  <c r="C106" i="14"/>
  <c r="C105" i="14"/>
  <c r="C104" i="14"/>
  <c r="C103" i="14"/>
  <c r="C102" i="14"/>
  <c r="C101" i="14"/>
  <c r="C100" i="14"/>
  <c r="C99" i="14"/>
  <c r="C98" i="14"/>
  <c r="C97" i="14"/>
  <c r="C96" i="14"/>
  <c r="I92" i="14"/>
  <c r="H20" i="13" s="1"/>
  <c r="H17" i="12" s="1"/>
  <c r="G21" i="32" s="1"/>
  <c r="H92" i="14"/>
  <c r="G20" i="13" s="1"/>
  <c r="G92" i="14"/>
  <c r="F92" i="14"/>
  <c r="E92" i="14"/>
  <c r="D20" i="13" s="1"/>
  <c r="D17" i="12" s="1"/>
  <c r="G16" i="32" s="1"/>
  <c r="D92" i="14"/>
  <c r="C20" i="13" s="1"/>
  <c r="C17" i="12" s="1"/>
  <c r="G15" i="32" s="1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I66" i="14"/>
  <c r="H19" i="13" s="1"/>
  <c r="H16" i="12" s="1"/>
  <c r="F21" i="32" s="1"/>
  <c r="H66" i="14"/>
  <c r="G19" i="13" s="1"/>
  <c r="G16" i="12" s="1"/>
  <c r="F19" i="32" s="1"/>
  <c r="G66" i="14"/>
  <c r="F66" i="14"/>
  <c r="E66" i="14"/>
  <c r="D19" i="13" s="1"/>
  <c r="D16" i="12" s="1"/>
  <c r="F16" i="32" s="1"/>
  <c r="D66" i="14"/>
  <c r="C19" i="13" s="1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I46" i="14"/>
  <c r="H46" i="14"/>
  <c r="G46" i="14"/>
  <c r="F18" i="13" s="1"/>
  <c r="F46" i="14"/>
  <c r="E46" i="14"/>
  <c r="D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I28" i="14"/>
  <c r="H28" i="14"/>
  <c r="G28" i="14"/>
  <c r="F28" i="14"/>
  <c r="E28" i="14"/>
  <c r="D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B7" i="14"/>
  <c r="G30" i="13"/>
  <c r="G29" i="13" s="1"/>
  <c r="F30" i="13"/>
  <c r="F29" i="13" s="1"/>
  <c r="F26" i="12" s="1"/>
  <c r="E30" i="13"/>
  <c r="C30" i="13"/>
  <c r="E29" i="13"/>
  <c r="E26" i="12" s="1"/>
  <c r="N17" i="32" s="1"/>
  <c r="G28" i="13"/>
  <c r="G24" i="12" s="1"/>
  <c r="M19" i="32" s="1"/>
  <c r="F28" i="13"/>
  <c r="C28" i="13"/>
  <c r="G27" i="13"/>
  <c r="F27" i="13"/>
  <c r="E27" i="13"/>
  <c r="C27" i="13"/>
  <c r="E26" i="13"/>
  <c r="H25" i="13"/>
  <c r="H24" i="13" s="1"/>
  <c r="E25" i="13"/>
  <c r="D25" i="13"/>
  <c r="D24" i="13" s="1"/>
  <c r="G22" i="13"/>
  <c r="G19" i="12" s="1"/>
  <c r="I19" i="32" s="1"/>
  <c r="C22" i="13"/>
  <c r="H21" i="13"/>
  <c r="H18" i="12" s="1"/>
  <c r="G21" i="13"/>
  <c r="F21" i="13"/>
  <c r="F18" i="12" s="1"/>
  <c r="E21" i="13"/>
  <c r="E18" i="12" s="1"/>
  <c r="D21" i="13"/>
  <c r="D18" i="12" s="1"/>
  <c r="C21" i="13"/>
  <c r="F20" i="13"/>
  <c r="F17" i="12" s="1"/>
  <c r="G18" i="32" s="1"/>
  <c r="E20" i="13"/>
  <c r="E17" i="12" s="1"/>
  <c r="G17" i="32" s="1"/>
  <c r="F19" i="13"/>
  <c r="E19" i="13"/>
  <c r="E16" i="12" s="1"/>
  <c r="F17" i="32" s="1"/>
  <c r="H18" i="13"/>
  <c r="G18" i="13"/>
  <c r="E18" i="13"/>
  <c r="D18" i="13"/>
  <c r="C18" i="13"/>
  <c r="H17" i="13"/>
  <c r="G17" i="13"/>
  <c r="D17" i="13"/>
  <c r="D16" i="13" s="1"/>
  <c r="C17" i="13"/>
  <c r="H16" i="13"/>
  <c r="A7" i="13"/>
  <c r="G26" i="12"/>
  <c r="H24" i="12"/>
  <c r="M21" i="32" s="1"/>
  <c r="F24" i="12"/>
  <c r="M18" i="32" s="1"/>
  <c r="C24" i="12"/>
  <c r="G23" i="12"/>
  <c r="L19" i="32" s="1"/>
  <c r="F23" i="12"/>
  <c r="L18" i="32" s="1"/>
  <c r="E23" i="12"/>
  <c r="L17" i="32" s="1"/>
  <c r="C23" i="12"/>
  <c r="L15" i="32" s="1"/>
  <c r="H22" i="12"/>
  <c r="K21" i="32" s="1"/>
  <c r="E22" i="12"/>
  <c r="K17" i="32" s="1"/>
  <c r="D22" i="12"/>
  <c r="K16" i="32" s="1"/>
  <c r="H21" i="12"/>
  <c r="F21" i="12"/>
  <c r="J18" i="32" s="1"/>
  <c r="G18" i="12"/>
  <c r="C18" i="12"/>
  <c r="G17" i="12"/>
  <c r="G19" i="32" s="1"/>
  <c r="F16" i="12"/>
  <c r="F18" i="32" s="1"/>
  <c r="A7" i="12"/>
  <c r="C123" i="11"/>
  <c r="C122" i="11"/>
  <c r="H121" i="11"/>
  <c r="G121" i="11"/>
  <c r="G30" i="10" s="1"/>
  <c r="F121" i="11"/>
  <c r="E121" i="11"/>
  <c r="D121" i="11"/>
  <c r="C120" i="11"/>
  <c r="H119" i="11"/>
  <c r="G119" i="11"/>
  <c r="G28" i="10" s="1"/>
  <c r="G24" i="9" s="1"/>
  <c r="M60" i="32" s="1"/>
  <c r="M59" i="32" s="1"/>
  <c r="M58" i="32" s="1"/>
  <c r="F119" i="11"/>
  <c r="E119" i="11"/>
  <c r="D119" i="11"/>
  <c r="C118" i="11"/>
  <c r="H117" i="11"/>
  <c r="G117" i="11"/>
  <c r="F117" i="11"/>
  <c r="E117" i="11"/>
  <c r="D117" i="11"/>
  <c r="C116" i="11"/>
  <c r="H115" i="11"/>
  <c r="G115" i="11"/>
  <c r="G26" i="10" s="1"/>
  <c r="G22" i="9" s="1"/>
  <c r="K60" i="32" s="1"/>
  <c r="K59" i="32" s="1"/>
  <c r="K58" i="32" s="1"/>
  <c r="F115" i="11"/>
  <c r="E26" i="10" s="1"/>
  <c r="E22" i="9" s="1"/>
  <c r="K52" i="32" s="1"/>
  <c r="E115" i="11"/>
  <c r="D115" i="11"/>
  <c r="C114" i="11"/>
  <c r="H113" i="11"/>
  <c r="G113" i="11"/>
  <c r="F113" i="11"/>
  <c r="E113" i="11"/>
  <c r="D113" i="11"/>
  <c r="C112" i="11"/>
  <c r="H111" i="11"/>
  <c r="G111" i="11"/>
  <c r="G21" i="10" s="1"/>
  <c r="G18" i="9" s="1"/>
  <c r="H60" i="32" s="1"/>
  <c r="H59" i="32" s="1"/>
  <c r="H58" i="32" s="1"/>
  <c r="F111" i="11"/>
  <c r="E21" i="10" s="1"/>
  <c r="E18" i="9" s="1"/>
  <c r="E111" i="11"/>
  <c r="D111" i="11"/>
  <c r="H107" i="11"/>
  <c r="G107" i="11"/>
  <c r="F25" i="10" s="1"/>
  <c r="F21" i="9" s="1"/>
  <c r="J39" i="32" s="1"/>
  <c r="F107" i="11"/>
  <c r="E107" i="11"/>
  <c r="D25" i="10" s="1"/>
  <c r="D21" i="9" s="1"/>
  <c r="J40" i="32" s="1"/>
  <c r="D107" i="11"/>
  <c r="C25" i="10" s="1"/>
  <c r="C21" i="9" s="1"/>
  <c r="C106" i="11"/>
  <c r="C105" i="11"/>
  <c r="C104" i="11"/>
  <c r="C103" i="11"/>
  <c r="C102" i="11"/>
  <c r="C101" i="11"/>
  <c r="C100" i="11"/>
  <c r="C99" i="11"/>
  <c r="C98" i="11"/>
  <c r="C97" i="11"/>
  <c r="C96" i="11"/>
  <c r="H92" i="11"/>
  <c r="G92" i="11"/>
  <c r="F20" i="10" s="1"/>
  <c r="F17" i="9" s="1"/>
  <c r="G39" i="32" s="1"/>
  <c r="F92" i="11"/>
  <c r="E92" i="11"/>
  <c r="D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H66" i="11"/>
  <c r="G19" i="10" s="1"/>
  <c r="G16" i="9" s="1"/>
  <c r="F60" i="32" s="1"/>
  <c r="F59" i="32" s="1"/>
  <c r="F58" i="32" s="1"/>
  <c r="G66" i="11"/>
  <c r="F66" i="11"/>
  <c r="E19" i="10" s="1"/>
  <c r="E16" i="9" s="1"/>
  <c r="F53" i="32" s="1"/>
  <c r="E66" i="11"/>
  <c r="D66" i="11"/>
  <c r="C19" i="10" s="1"/>
  <c r="C16" i="9" s="1"/>
  <c r="F38" i="32" s="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H46" i="11"/>
  <c r="G18" i="10" s="1"/>
  <c r="G46" i="11"/>
  <c r="F18" i="10" s="1"/>
  <c r="F46" i="11"/>
  <c r="E46" i="11"/>
  <c r="D18" i="10" s="1"/>
  <c r="D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H28" i="11"/>
  <c r="G17" i="10" s="1"/>
  <c r="G28" i="11"/>
  <c r="F17" i="10" s="1"/>
  <c r="F16" i="10" s="1"/>
  <c r="F28" i="11"/>
  <c r="E17" i="10" s="1"/>
  <c r="E16" i="10" s="1"/>
  <c r="E15" i="10" s="1"/>
  <c r="E14" i="10" s="1"/>
  <c r="E28" i="11"/>
  <c r="D28" i="11"/>
  <c r="C17" i="10" s="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28" i="11" s="1"/>
  <c r="B7" i="11"/>
  <c r="E30" i="10"/>
  <c r="D30" i="10"/>
  <c r="D29" i="10" s="1"/>
  <c r="C30" i="10"/>
  <c r="F29" i="10"/>
  <c r="E29" i="10"/>
  <c r="E28" i="10"/>
  <c r="E24" i="9" s="1"/>
  <c r="M52" i="32" s="1"/>
  <c r="C28" i="10"/>
  <c r="G27" i="10"/>
  <c r="E27" i="10"/>
  <c r="D27" i="10"/>
  <c r="D23" i="9" s="1"/>
  <c r="L42" i="32" s="1"/>
  <c r="C27" i="10"/>
  <c r="B27" i="10" s="1"/>
  <c r="D26" i="10"/>
  <c r="G25" i="10"/>
  <c r="E25" i="10"/>
  <c r="E24" i="10" s="1"/>
  <c r="E23" i="10" s="1"/>
  <c r="D24" i="10"/>
  <c r="G22" i="10"/>
  <c r="G19" i="9" s="1"/>
  <c r="I60" i="32" s="1"/>
  <c r="I59" i="32" s="1"/>
  <c r="I58" i="32" s="1"/>
  <c r="F22" i="10"/>
  <c r="F19" i="9" s="1"/>
  <c r="I39" i="32" s="1"/>
  <c r="E22" i="10"/>
  <c r="D22" i="10"/>
  <c r="D19" i="9" s="1"/>
  <c r="C22" i="10"/>
  <c r="C21" i="10"/>
  <c r="G20" i="10"/>
  <c r="G17" i="9" s="1"/>
  <c r="G60" i="32" s="1"/>
  <c r="G59" i="32" s="1"/>
  <c r="G58" i="32" s="1"/>
  <c r="E20" i="10"/>
  <c r="D20" i="10"/>
  <c r="D17" i="9" s="1"/>
  <c r="G40" i="32" s="1"/>
  <c r="C20" i="10"/>
  <c r="C17" i="9" s="1"/>
  <c r="G38" i="32" s="1"/>
  <c r="F19" i="10"/>
  <c r="F16" i="9" s="1"/>
  <c r="F39" i="32" s="1"/>
  <c r="D19" i="10"/>
  <c r="E18" i="10"/>
  <c r="C18" i="10"/>
  <c r="D17" i="10"/>
  <c r="A7" i="10"/>
  <c r="F26" i="9"/>
  <c r="F25" i="9" s="1"/>
  <c r="E26" i="9"/>
  <c r="N52" i="32" s="1"/>
  <c r="E25" i="9"/>
  <c r="F24" i="9"/>
  <c r="G23" i="9"/>
  <c r="L60" i="32" s="1"/>
  <c r="L59" i="32" s="1"/>
  <c r="L58" i="32" s="1"/>
  <c r="F23" i="9"/>
  <c r="E23" i="9"/>
  <c r="L52" i="32" s="1"/>
  <c r="L51" i="32" s="1"/>
  <c r="L48" i="32" s="1"/>
  <c r="F22" i="9"/>
  <c r="D22" i="9"/>
  <c r="K42" i="32" s="1"/>
  <c r="G21" i="9"/>
  <c r="E19" i="9"/>
  <c r="C19" i="9"/>
  <c r="F18" i="9"/>
  <c r="C18" i="9"/>
  <c r="E17" i="9"/>
  <c r="G53" i="32" s="1"/>
  <c r="D16" i="9"/>
  <c r="F40" i="32" s="1"/>
  <c r="A7" i="9"/>
  <c r="C123" i="8"/>
  <c r="C122" i="8"/>
  <c r="G121" i="8"/>
  <c r="F121" i="8"/>
  <c r="E121" i="8"/>
  <c r="D30" i="7" s="1"/>
  <c r="D26" i="6" s="1"/>
  <c r="D25" i="6" s="1"/>
  <c r="D121" i="8"/>
  <c r="C120" i="8"/>
  <c r="G119" i="8"/>
  <c r="F119" i="8"/>
  <c r="E28" i="7" s="1"/>
  <c r="E24" i="6" s="1"/>
  <c r="E119" i="8"/>
  <c r="D119" i="8"/>
  <c r="C118" i="8"/>
  <c r="G117" i="8"/>
  <c r="F117" i="8"/>
  <c r="E117" i="8"/>
  <c r="D117" i="8"/>
  <c r="C116" i="8"/>
  <c r="G115" i="8"/>
  <c r="F115" i="8"/>
  <c r="E115" i="8"/>
  <c r="E124" i="8" s="1"/>
  <c r="D115" i="8"/>
  <c r="C114" i="8"/>
  <c r="G113" i="8"/>
  <c r="F113" i="8"/>
  <c r="E22" i="7" s="1"/>
  <c r="E19" i="6" s="1"/>
  <c r="E113" i="8"/>
  <c r="D22" i="7" s="1"/>
  <c r="D19" i="6" s="1"/>
  <c r="D113" i="8"/>
  <c r="C112" i="8"/>
  <c r="G111" i="8"/>
  <c r="G124" i="8" s="1"/>
  <c r="F111" i="8"/>
  <c r="E111" i="8"/>
  <c r="D111" i="8"/>
  <c r="G107" i="8"/>
  <c r="F107" i="8"/>
  <c r="E25" i="7" s="1"/>
  <c r="E24" i="7" s="1"/>
  <c r="E107" i="8"/>
  <c r="D107" i="8"/>
  <c r="C106" i="8"/>
  <c r="C105" i="8"/>
  <c r="C104" i="8"/>
  <c r="C103" i="8"/>
  <c r="C102" i="8"/>
  <c r="C101" i="8"/>
  <c r="C100" i="8"/>
  <c r="C99" i="8"/>
  <c r="C98" i="8"/>
  <c r="C97" i="8"/>
  <c r="C96" i="8"/>
  <c r="G92" i="8"/>
  <c r="F92" i="8"/>
  <c r="E20" i="7" s="1"/>
  <c r="E17" i="6" s="1"/>
  <c r="G33" i="32" s="1"/>
  <c r="E92" i="8"/>
  <c r="D20" i="7" s="1"/>
  <c r="D17" i="6" s="1"/>
  <c r="G32" i="32" s="1"/>
  <c r="D92" i="8"/>
  <c r="C91" i="8"/>
  <c r="C90" i="8"/>
  <c r="D89" i="46" s="1"/>
  <c r="C89" i="8"/>
  <c r="D88" i="46" s="1"/>
  <c r="C88" i="8"/>
  <c r="C87" i="8"/>
  <c r="C86" i="8"/>
  <c r="D85" i="46" s="1"/>
  <c r="C85" i="8"/>
  <c r="D84" i="46" s="1"/>
  <c r="C84" i="8"/>
  <c r="C83" i="8"/>
  <c r="C82" i="8"/>
  <c r="D81" i="46" s="1"/>
  <c r="C81" i="8"/>
  <c r="D80" i="46" s="1"/>
  <c r="C80" i="8"/>
  <c r="C79" i="8"/>
  <c r="C78" i="8"/>
  <c r="D77" i="46" s="1"/>
  <c r="C77" i="8"/>
  <c r="D76" i="46" s="1"/>
  <c r="C76" i="8"/>
  <c r="C75" i="8"/>
  <c r="C74" i="8"/>
  <c r="D73" i="46" s="1"/>
  <c r="C73" i="8"/>
  <c r="D72" i="46" s="1"/>
  <c r="C72" i="8"/>
  <c r="C71" i="8"/>
  <c r="C70" i="8"/>
  <c r="D69" i="46" s="1"/>
  <c r="G66" i="8"/>
  <c r="F66" i="8"/>
  <c r="E66" i="8"/>
  <c r="D66" i="8"/>
  <c r="C19" i="7" s="1"/>
  <c r="C16" i="6" s="1"/>
  <c r="C65" i="8"/>
  <c r="D64" i="46" s="1"/>
  <c r="C64" i="8"/>
  <c r="C63" i="8"/>
  <c r="C62" i="8"/>
  <c r="D61" i="46" s="1"/>
  <c r="C61" i="8"/>
  <c r="D60" i="46" s="1"/>
  <c r="C60" i="8"/>
  <c r="C59" i="8"/>
  <c r="C58" i="8"/>
  <c r="D57" i="46" s="1"/>
  <c r="C57" i="8"/>
  <c r="D56" i="46" s="1"/>
  <c r="C56" i="8"/>
  <c r="C55" i="8"/>
  <c r="C54" i="8"/>
  <c r="D53" i="46" s="1"/>
  <c r="C53" i="8"/>
  <c r="D52" i="46" s="1"/>
  <c r="C52" i="8"/>
  <c r="C51" i="8"/>
  <c r="C50" i="8"/>
  <c r="D49" i="46" s="1"/>
  <c r="G46" i="8"/>
  <c r="F18" i="7" s="1"/>
  <c r="F46" i="8"/>
  <c r="E46" i="8"/>
  <c r="D46" i="8"/>
  <c r="C18" i="7" s="1"/>
  <c r="C45" i="8"/>
  <c r="C44" i="8"/>
  <c r="D43" i="46" s="1"/>
  <c r="C43" i="8"/>
  <c r="C42" i="8"/>
  <c r="D41" i="46" s="1"/>
  <c r="C41" i="8"/>
  <c r="C40" i="8"/>
  <c r="D39" i="46" s="1"/>
  <c r="C39" i="8"/>
  <c r="C38" i="8"/>
  <c r="D37" i="46" s="1"/>
  <c r="C37" i="8"/>
  <c r="C36" i="8"/>
  <c r="D35" i="46" s="1"/>
  <c r="C35" i="8"/>
  <c r="C34" i="8"/>
  <c r="D33" i="46" s="1"/>
  <c r="C33" i="8"/>
  <c r="C32" i="8"/>
  <c r="D31" i="46" s="1"/>
  <c r="G28" i="8"/>
  <c r="F28" i="8"/>
  <c r="E17" i="7" s="1"/>
  <c r="D28" i="8"/>
  <c r="C17" i="7" s="1"/>
  <c r="C27" i="8"/>
  <c r="C26" i="8"/>
  <c r="C25" i="8"/>
  <c r="D24" i="46" s="1"/>
  <c r="C24" i="8"/>
  <c r="C23" i="8"/>
  <c r="C22" i="8"/>
  <c r="C21" i="8"/>
  <c r="D20" i="46" s="1"/>
  <c r="E20" i="8"/>
  <c r="E28" i="8" s="1"/>
  <c r="C19" i="8"/>
  <c r="C18" i="8"/>
  <c r="C17" i="8"/>
  <c r="D16" i="46" s="1"/>
  <c r="C16" i="8"/>
  <c r="C15" i="8"/>
  <c r="C14" i="8"/>
  <c r="B7" i="8"/>
  <c r="F30" i="7"/>
  <c r="E30" i="7"/>
  <c r="C30" i="7"/>
  <c r="B30" i="7" s="1"/>
  <c r="B29" i="7" s="1"/>
  <c r="F29" i="7"/>
  <c r="F28" i="7"/>
  <c r="F24" i="6" s="1"/>
  <c r="D28" i="7"/>
  <c r="C28" i="7"/>
  <c r="F27" i="7"/>
  <c r="F23" i="6" s="1"/>
  <c r="E27" i="7"/>
  <c r="D27" i="7"/>
  <c r="C27" i="7"/>
  <c r="C23" i="6" s="1"/>
  <c r="F26" i="7"/>
  <c r="F22" i="6" s="1"/>
  <c r="E26" i="7"/>
  <c r="C26" i="7"/>
  <c r="F25" i="7"/>
  <c r="F24" i="7" s="1"/>
  <c r="F23" i="7" s="1"/>
  <c r="D25" i="7"/>
  <c r="C25" i="7"/>
  <c r="F22" i="7"/>
  <c r="F19" i="6" s="1"/>
  <c r="C22" i="7"/>
  <c r="B13" i="43" s="1"/>
  <c r="F21" i="7"/>
  <c r="F18" i="6" s="1"/>
  <c r="E21" i="7"/>
  <c r="D21" i="7"/>
  <c r="D18" i="6" s="1"/>
  <c r="C21" i="7"/>
  <c r="F20" i="7"/>
  <c r="F17" i="6" s="1"/>
  <c r="G34" i="32" s="1"/>
  <c r="C20" i="7"/>
  <c r="F19" i="7"/>
  <c r="F16" i="6" s="1"/>
  <c r="F34" i="32" s="1"/>
  <c r="E19" i="7"/>
  <c r="E16" i="6" s="1"/>
  <c r="F33" i="32" s="1"/>
  <c r="D19" i="7"/>
  <c r="E18" i="7"/>
  <c r="D18" i="7"/>
  <c r="F17" i="7"/>
  <c r="A7" i="7"/>
  <c r="F26" i="6"/>
  <c r="F25" i="6" s="1"/>
  <c r="D24" i="6"/>
  <c r="C24" i="6"/>
  <c r="M31" i="32" s="1"/>
  <c r="E23" i="6"/>
  <c r="D23" i="6"/>
  <c r="E22" i="6"/>
  <c r="C21" i="6"/>
  <c r="J31" i="32" s="1"/>
  <c r="C19" i="6"/>
  <c r="I31" i="32" s="1"/>
  <c r="C18" i="6"/>
  <c r="D16" i="6"/>
  <c r="F32" i="32" s="1"/>
  <c r="A7" i="6"/>
  <c r="L26" i="5"/>
  <c r="L25" i="5" s="1"/>
  <c r="K26" i="5"/>
  <c r="G26" i="4" s="1"/>
  <c r="J26" i="5"/>
  <c r="J25" i="5" s="1"/>
  <c r="L24" i="5"/>
  <c r="I23" i="4" s="1"/>
  <c r="K24" i="5"/>
  <c r="G23" i="4" s="1"/>
  <c r="J24" i="5"/>
  <c r="L21" i="5"/>
  <c r="K21" i="5"/>
  <c r="J21" i="5"/>
  <c r="J18" i="5"/>
  <c r="J17" i="5"/>
  <c r="E16" i="4" s="1"/>
  <c r="L16" i="5"/>
  <c r="I15" i="4" s="1"/>
  <c r="J16" i="5"/>
  <c r="A7" i="5"/>
  <c r="I26" i="4"/>
  <c r="E26" i="4"/>
  <c r="E21" i="4"/>
  <c r="I20" i="4"/>
  <c r="G20" i="4"/>
  <c r="E20" i="4"/>
  <c r="G18" i="4"/>
  <c r="E17" i="4"/>
  <c r="E15" i="4"/>
  <c r="I14" i="4"/>
  <c r="A7" i="4"/>
  <c r="H153" i="3"/>
  <c r="H149" i="3"/>
  <c r="H144" i="3"/>
  <c r="H142" i="3"/>
  <c r="H140" i="3"/>
  <c r="H138" i="3"/>
  <c r="H136" i="3"/>
  <c r="H131" i="3"/>
  <c r="H129" i="3"/>
  <c r="H128" i="3" s="1"/>
  <c r="B28" i="1" s="1"/>
  <c r="H123" i="3"/>
  <c r="H120" i="3"/>
  <c r="H117" i="3"/>
  <c r="H104" i="3"/>
  <c r="H102" i="3"/>
  <c r="H99" i="3"/>
  <c r="H96" i="3"/>
  <c r="H90" i="3"/>
  <c r="H86" i="3"/>
  <c r="H80" i="3"/>
  <c r="H76" i="3"/>
  <c r="H72" i="3"/>
  <c r="H66" i="3"/>
  <c r="H60" i="3"/>
  <c r="H58" i="3"/>
  <c r="H52" i="3"/>
  <c r="H47" i="3"/>
  <c r="H39" i="3"/>
  <c r="H35" i="3"/>
  <c r="H34" i="3" s="1"/>
  <c r="B21" i="1" s="1"/>
  <c r="H31" i="3"/>
  <c r="B19" i="1" s="1"/>
  <c r="C22" i="36" s="1"/>
  <c r="H25" i="3"/>
  <c r="H24" i="3" s="1"/>
  <c r="B17" i="1" s="1"/>
  <c r="H15" i="3"/>
  <c r="H14" i="3" s="1"/>
  <c r="B7" i="2"/>
  <c r="A7" i="3" s="1"/>
  <c r="B41" i="1"/>
  <c r="B40" i="1"/>
  <c r="B39" i="1"/>
  <c r="C32" i="2" s="1"/>
  <c r="B38" i="1"/>
  <c r="B37" i="1"/>
  <c r="C28" i="2" s="1"/>
  <c r="B36" i="1"/>
  <c r="B52" i="39" s="1"/>
  <c r="B35" i="1"/>
  <c r="B53" i="39" s="1"/>
  <c r="C53" i="39" s="1"/>
  <c r="B30" i="1"/>
  <c r="C34" i="36" s="1"/>
  <c r="B29" i="1"/>
  <c r="F27" i="1"/>
  <c r="D16" i="2" s="1"/>
  <c r="B26" i="1"/>
  <c r="C31" i="36" s="1"/>
  <c r="H38" i="3" l="1"/>
  <c r="H37" i="3" s="1"/>
  <c r="H135" i="3"/>
  <c r="H134" i="3" s="1"/>
  <c r="B31" i="1" s="1"/>
  <c r="F16" i="16"/>
  <c r="F15" i="16" s="1"/>
  <c r="F16" i="15"/>
  <c r="G24" i="18"/>
  <c r="F24" i="18"/>
  <c r="B24" i="18" s="1"/>
  <c r="G24" i="5" s="1"/>
  <c r="B19" i="7"/>
  <c r="N18" i="32"/>
  <c r="F25" i="12"/>
  <c r="G125" i="14"/>
  <c r="F124" i="14"/>
  <c r="C115" i="14"/>
  <c r="C26" i="13"/>
  <c r="F17" i="25"/>
  <c r="H148" i="3"/>
  <c r="H147" i="3" s="1"/>
  <c r="E21" i="6"/>
  <c r="J33" i="32" s="1"/>
  <c r="D20" i="6"/>
  <c r="C24" i="7"/>
  <c r="D26" i="7"/>
  <c r="D22" i="6" s="1"/>
  <c r="E29" i="7"/>
  <c r="E26" i="6"/>
  <c r="E25" i="6" s="1"/>
  <c r="D14" i="46"/>
  <c r="D18" i="46"/>
  <c r="D22" i="46"/>
  <c r="D26" i="46"/>
  <c r="C25" i="16"/>
  <c r="C24" i="16" s="1"/>
  <c r="C22" i="15"/>
  <c r="B17" i="27"/>
  <c r="B16" i="27" s="1"/>
  <c r="C16" i="27"/>
  <c r="E16" i="7"/>
  <c r="E24" i="13"/>
  <c r="E23" i="13" s="1"/>
  <c r="E21" i="12"/>
  <c r="J17" i="32" s="1"/>
  <c r="B25" i="7"/>
  <c r="B22" i="13"/>
  <c r="C19" i="12"/>
  <c r="I15" i="32" s="1"/>
  <c r="F21" i="6"/>
  <c r="J34" i="32" s="1"/>
  <c r="B21" i="7"/>
  <c r="D24" i="7"/>
  <c r="D21" i="6"/>
  <c r="J32" i="32" s="1"/>
  <c r="D15" i="46"/>
  <c r="D23" i="46"/>
  <c r="C16" i="7"/>
  <c r="D32" i="46"/>
  <c r="D36" i="46"/>
  <c r="D40" i="46"/>
  <c r="D44" i="46"/>
  <c r="D96" i="46"/>
  <c r="D100" i="46"/>
  <c r="D104" i="46"/>
  <c r="C29" i="10"/>
  <c r="C26" i="9"/>
  <c r="H22" i="19"/>
  <c r="H21" i="18"/>
  <c r="J20" i="32" s="1"/>
  <c r="G22" i="18"/>
  <c r="F22" i="18"/>
  <c r="D125" i="20"/>
  <c r="C16" i="19"/>
  <c r="C15" i="19" s="1"/>
  <c r="C15" i="18" s="1"/>
  <c r="E41" i="32" s="1"/>
  <c r="H125" i="20"/>
  <c r="G16" i="19"/>
  <c r="G15" i="19" s="1"/>
  <c r="B15" i="19" s="1"/>
  <c r="D22" i="19"/>
  <c r="G124" i="20"/>
  <c r="F20" i="19"/>
  <c r="G26" i="18"/>
  <c r="G25" i="18" s="1"/>
  <c r="F27" i="19"/>
  <c r="F26" i="18"/>
  <c r="F25" i="18" s="1"/>
  <c r="F29" i="22"/>
  <c r="F26" i="21"/>
  <c r="F25" i="21" s="1"/>
  <c r="F126" i="26"/>
  <c r="F125" i="26"/>
  <c r="E22" i="25"/>
  <c r="E19" i="24" s="1"/>
  <c r="D117" i="28"/>
  <c r="C27" i="27"/>
  <c r="C117" i="8"/>
  <c r="G24" i="10"/>
  <c r="G23" i="10" s="1"/>
  <c r="M51" i="32"/>
  <c r="M48" i="32" s="1"/>
  <c r="L84" i="32"/>
  <c r="L83" i="32" s="1"/>
  <c r="L69" i="32" s="1"/>
  <c r="F23" i="21"/>
  <c r="E29" i="22"/>
  <c r="E18" i="25"/>
  <c r="E17" i="25" s="1"/>
  <c r="E16" i="24" s="1"/>
  <c r="E27" i="24"/>
  <c r="E26" i="24" s="1"/>
  <c r="E30" i="25"/>
  <c r="E27" i="16"/>
  <c r="E23" i="15" s="1"/>
  <c r="E42" i="41" s="1"/>
  <c r="F116" i="17"/>
  <c r="F125" i="17" s="1"/>
  <c r="F126" i="17" s="1"/>
  <c r="J70" i="46"/>
  <c r="K70" i="46" s="1"/>
  <c r="J78" i="46"/>
  <c r="J74" i="46"/>
  <c r="J69" i="46"/>
  <c r="J77" i="46"/>
  <c r="J73" i="46"/>
  <c r="H75" i="3"/>
  <c r="B24" i="1" s="1"/>
  <c r="C27" i="36" s="1"/>
  <c r="B24" i="39" s="1"/>
  <c r="C24" i="39" s="1"/>
  <c r="D24" i="39" s="1"/>
  <c r="L17" i="5"/>
  <c r="I16" i="4" s="1"/>
  <c r="B27" i="7"/>
  <c r="D34" i="46"/>
  <c r="D38" i="46"/>
  <c r="D42" i="46"/>
  <c r="D50" i="46"/>
  <c r="D54" i="46"/>
  <c r="D58" i="46"/>
  <c r="D62" i="46"/>
  <c r="C16" i="10"/>
  <c r="G16" i="10"/>
  <c r="B19" i="16"/>
  <c r="B20" i="16"/>
  <c r="C24" i="15"/>
  <c r="L98" i="32" s="1"/>
  <c r="L99" i="32"/>
  <c r="L97" i="32" s="1"/>
  <c r="L96" i="32" s="1"/>
  <c r="E28" i="16"/>
  <c r="E24" i="15" s="1"/>
  <c r="C26" i="18"/>
  <c r="C25" i="18" s="1"/>
  <c r="C18" i="18"/>
  <c r="E16" i="22"/>
  <c r="F24" i="22"/>
  <c r="F23" i="22" s="1"/>
  <c r="F21" i="21"/>
  <c r="J84" i="32" s="1"/>
  <c r="J83" i="32" s="1"/>
  <c r="J69" i="32" s="1"/>
  <c r="E25" i="25"/>
  <c r="E24" i="25" s="1"/>
  <c r="E66" i="34"/>
  <c r="K90" i="32"/>
  <c r="K88" i="32" s="1"/>
  <c r="K85" i="32" s="1"/>
  <c r="E116" i="23"/>
  <c r="J75" i="46"/>
  <c r="D71" i="46"/>
  <c r="D75" i="46"/>
  <c r="D79" i="46"/>
  <c r="D83" i="46"/>
  <c r="D87" i="46"/>
  <c r="D95" i="46"/>
  <c r="D106" i="46" s="1"/>
  <c r="D99" i="46"/>
  <c r="D103" i="46"/>
  <c r="B19" i="10"/>
  <c r="D23" i="13"/>
  <c r="F125" i="14"/>
  <c r="E17" i="13"/>
  <c r="E16" i="13" s="1"/>
  <c r="C17" i="15"/>
  <c r="G22" i="15"/>
  <c r="F30" i="16"/>
  <c r="F27" i="15"/>
  <c r="F26" i="15" s="1"/>
  <c r="D125" i="17"/>
  <c r="H125" i="17"/>
  <c r="N99" i="32"/>
  <c r="E31" i="16"/>
  <c r="B31" i="16" s="1"/>
  <c r="B30" i="16" s="1"/>
  <c r="D21" i="18"/>
  <c r="B26" i="19"/>
  <c r="F124" i="20"/>
  <c r="E20" i="19"/>
  <c r="E18" i="18" s="1"/>
  <c r="D30" i="25"/>
  <c r="B21" i="27"/>
  <c r="C24" i="27"/>
  <c r="C23" i="27" s="1"/>
  <c r="D26" i="29"/>
  <c r="J76" i="46"/>
  <c r="E124" i="11"/>
  <c r="G124" i="14"/>
  <c r="F21" i="15"/>
  <c r="B24" i="19"/>
  <c r="E125" i="20"/>
  <c r="I125" i="20"/>
  <c r="C121" i="23"/>
  <c r="G17" i="25"/>
  <c r="D17" i="25"/>
  <c r="C66" i="26"/>
  <c r="C107" i="26"/>
  <c r="B22" i="27"/>
  <c r="J19" i="5" s="1"/>
  <c r="E18" i="4" s="1"/>
  <c r="D113" i="28"/>
  <c r="D121" i="28"/>
  <c r="K51" i="32"/>
  <c r="K48" i="32" s="1"/>
  <c r="C117" i="11"/>
  <c r="D124" i="14"/>
  <c r="H124" i="14"/>
  <c r="H125" i="14" s="1"/>
  <c r="C119" i="14"/>
  <c r="E16" i="16"/>
  <c r="E15" i="16" s="1"/>
  <c r="F24" i="16"/>
  <c r="B22" i="18"/>
  <c r="G22" i="5" s="1"/>
  <c r="F125" i="20"/>
  <c r="F16" i="22"/>
  <c r="B20" i="22"/>
  <c r="B21" i="22"/>
  <c r="D16" i="22"/>
  <c r="D15" i="22" s="1"/>
  <c r="D14" i="22" s="1"/>
  <c r="C66" i="23"/>
  <c r="C107" i="23"/>
  <c r="C117" i="23"/>
  <c r="D92" i="28"/>
  <c r="B16" i="36"/>
  <c r="B38" i="36" s="1"/>
  <c r="B45" i="36" s="1"/>
  <c r="G43" i="36" s="1"/>
  <c r="F31" i="32"/>
  <c r="B16" i="6"/>
  <c r="C16" i="5" s="1"/>
  <c r="B18" i="10"/>
  <c r="D16" i="10"/>
  <c r="F15" i="9"/>
  <c r="F15" i="10"/>
  <c r="F14" i="10" s="1"/>
  <c r="G29" i="10"/>
  <c r="G26" i="9"/>
  <c r="E15" i="7"/>
  <c r="E14" i="7" s="1"/>
  <c r="E15" i="6"/>
  <c r="E33" i="32" s="1"/>
  <c r="B23" i="1"/>
  <c r="D30" i="37" s="1"/>
  <c r="C15" i="7"/>
  <c r="C14" i="7" s="1"/>
  <c r="C15" i="6"/>
  <c r="E31" i="32" s="1"/>
  <c r="B18" i="7"/>
  <c r="J60" i="32"/>
  <c r="J59" i="32" s="1"/>
  <c r="J58" i="32" s="1"/>
  <c r="G20" i="9"/>
  <c r="E31" i="10"/>
  <c r="D28" i="10"/>
  <c r="D24" i="9" s="1"/>
  <c r="C119" i="11"/>
  <c r="M16" i="32"/>
  <c r="M14" i="32" s="1"/>
  <c r="B24" i="12"/>
  <c r="E24" i="5" s="1"/>
  <c r="E18" i="6"/>
  <c r="B18" i="6" s="1"/>
  <c r="C18" i="5" s="1"/>
  <c r="B20" i="7"/>
  <c r="B26" i="7"/>
  <c r="D13" i="46"/>
  <c r="D17" i="46"/>
  <c r="D97" i="46"/>
  <c r="D101" i="46"/>
  <c r="D105" i="46"/>
  <c r="F20" i="9"/>
  <c r="D21" i="12"/>
  <c r="B21" i="12" s="1"/>
  <c r="D15" i="13"/>
  <c r="D14" i="13" s="1"/>
  <c r="D31" i="13" s="1"/>
  <c r="D15" i="12"/>
  <c r="B18" i="13"/>
  <c r="B25" i="13"/>
  <c r="C21" i="12"/>
  <c r="J15" i="32" s="1"/>
  <c r="G21" i="12"/>
  <c r="J19" i="32" s="1"/>
  <c r="G24" i="13"/>
  <c r="G23" i="13" s="1"/>
  <c r="H23" i="13"/>
  <c r="H23" i="12"/>
  <c r="L21" i="32" s="1"/>
  <c r="G25" i="25"/>
  <c r="G24" i="25" s="1"/>
  <c r="G22" i="24"/>
  <c r="G21" i="24" s="1"/>
  <c r="C25" i="24"/>
  <c r="B25" i="24" s="1"/>
  <c r="I24" i="5" s="1"/>
  <c r="B29" i="25"/>
  <c r="K25" i="5"/>
  <c r="B28" i="10"/>
  <c r="C24" i="9"/>
  <c r="M41" i="32" s="1"/>
  <c r="J21" i="32"/>
  <c r="N19" i="32"/>
  <c r="G25" i="12"/>
  <c r="B21" i="16"/>
  <c r="C18" i="15"/>
  <c r="B23" i="16"/>
  <c r="C20" i="15"/>
  <c r="B20" i="15" s="1"/>
  <c r="F19" i="5" s="1"/>
  <c r="K16" i="44"/>
  <c r="F16" i="44"/>
  <c r="F26" i="1"/>
  <c r="C17" i="6"/>
  <c r="G31" i="32" s="1"/>
  <c r="C22" i="6"/>
  <c r="B24" i="6"/>
  <c r="C24" i="5" s="1"/>
  <c r="C26" i="6"/>
  <c r="K35" i="32" s="1"/>
  <c r="D23" i="7"/>
  <c r="B28" i="7"/>
  <c r="D29" i="7"/>
  <c r="D21" i="46"/>
  <c r="D25" i="46"/>
  <c r="G125" i="8"/>
  <c r="E15" i="9"/>
  <c r="J38" i="32"/>
  <c r="D26" i="9"/>
  <c r="B17" i="10"/>
  <c r="B20" i="10"/>
  <c r="D21" i="10"/>
  <c r="F24" i="10"/>
  <c r="F23" i="10" s="1"/>
  <c r="B30" i="10"/>
  <c r="B29" i="10" s="1"/>
  <c r="C66" i="11"/>
  <c r="C111" i="11"/>
  <c r="G124" i="11"/>
  <c r="G125" i="11" s="1"/>
  <c r="H15" i="32"/>
  <c r="H14" i="32" s="1"/>
  <c r="H13" i="32" s="1"/>
  <c r="H62" i="32" s="1"/>
  <c r="H66" i="32" s="1"/>
  <c r="H105" i="32" s="1"/>
  <c r="B18" i="12"/>
  <c r="E18" i="5" s="1"/>
  <c r="H15" i="13"/>
  <c r="H14" i="13" s="1"/>
  <c r="H31" i="13" s="1"/>
  <c r="H15" i="12"/>
  <c r="F17" i="13"/>
  <c r="F16" i="13" s="1"/>
  <c r="B20" i="13"/>
  <c r="F41" i="32"/>
  <c r="F30" i="32" s="1"/>
  <c r="B16" i="18"/>
  <c r="G16" i="5" s="1"/>
  <c r="C30" i="2"/>
  <c r="E25" i="16"/>
  <c r="E24" i="16" s="1"/>
  <c r="E22" i="15"/>
  <c r="B34" i="1"/>
  <c r="C35" i="1" s="1"/>
  <c r="H116" i="3"/>
  <c r="B27" i="1" s="1"/>
  <c r="F16" i="7"/>
  <c r="F15" i="6" s="1"/>
  <c r="E23" i="7"/>
  <c r="C20" i="8"/>
  <c r="D19" i="46" s="1"/>
  <c r="D45" i="46"/>
  <c r="D51" i="46"/>
  <c r="D55" i="46"/>
  <c r="D59" i="46"/>
  <c r="C113" i="8"/>
  <c r="C121" i="8"/>
  <c r="E21" i="9"/>
  <c r="B21" i="9" s="1"/>
  <c r="C23" i="9"/>
  <c r="L41" i="32" s="1"/>
  <c r="B25" i="10"/>
  <c r="C115" i="11"/>
  <c r="L14" i="32"/>
  <c r="G16" i="13"/>
  <c r="N16" i="32"/>
  <c r="D25" i="12"/>
  <c r="N21" i="32"/>
  <c r="H25" i="12"/>
  <c r="F124" i="8"/>
  <c r="F125" i="8" s="1"/>
  <c r="C115" i="8"/>
  <c r="B22" i="10"/>
  <c r="C26" i="10"/>
  <c r="C24" i="10" s="1"/>
  <c r="C23" i="10" s="1"/>
  <c r="E125" i="11"/>
  <c r="C46" i="11"/>
  <c r="C92" i="11"/>
  <c r="C107" i="11"/>
  <c r="D124" i="11"/>
  <c r="H124" i="11"/>
  <c r="H125" i="11" s="1"/>
  <c r="C121" i="11"/>
  <c r="G14" i="32"/>
  <c r="F20" i="12"/>
  <c r="B27" i="13"/>
  <c r="C113" i="14"/>
  <c r="C121" i="14"/>
  <c r="D115" i="46" s="1"/>
  <c r="E16" i="15"/>
  <c r="H98" i="32"/>
  <c r="H97" i="32" s="1"/>
  <c r="H96" i="32" s="1"/>
  <c r="J54" i="32"/>
  <c r="G21" i="15"/>
  <c r="D17" i="16"/>
  <c r="B26" i="16"/>
  <c r="D30" i="16"/>
  <c r="D27" i="15"/>
  <c r="D26" i="15" s="1"/>
  <c r="B19" i="18"/>
  <c r="G19" i="5" s="1"/>
  <c r="B18" i="19"/>
  <c r="C22" i="19"/>
  <c r="G23" i="18"/>
  <c r="F23" i="18"/>
  <c r="B23" i="18" s="1"/>
  <c r="G23" i="5" s="1"/>
  <c r="C17" i="25"/>
  <c r="B18" i="25"/>
  <c r="G16" i="24"/>
  <c r="G16" i="25"/>
  <c r="G15" i="25" s="1"/>
  <c r="C17" i="24"/>
  <c r="F52" i="32" s="1"/>
  <c r="F51" i="32" s="1"/>
  <c r="F48" i="32" s="1"/>
  <c r="B20" i="25"/>
  <c r="C19" i="24"/>
  <c r="I14" i="32"/>
  <c r="B19" i="13"/>
  <c r="B30" i="13"/>
  <c r="B29" i="13" s="1"/>
  <c r="C29" i="13"/>
  <c r="C26" i="12" s="1"/>
  <c r="J98" i="32"/>
  <c r="C23" i="15"/>
  <c r="C21" i="15" s="1"/>
  <c r="B29" i="16"/>
  <c r="C25" i="15"/>
  <c r="M98" i="32" s="1"/>
  <c r="M97" i="32" s="1"/>
  <c r="M96" i="32" s="1"/>
  <c r="G30" i="16"/>
  <c r="G27" i="15"/>
  <c r="D126" i="17"/>
  <c r="C18" i="16"/>
  <c r="H126" i="17"/>
  <c r="G18" i="16"/>
  <c r="G17" i="16" s="1"/>
  <c r="D22" i="16"/>
  <c r="D19" i="15" s="1"/>
  <c r="B19" i="15" s="1"/>
  <c r="F18" i="5" s="1"/>
  <c r="C117" i="17"/>
  <c r="E116" i="17"/>
  <c r="E125" i="17" s="1"/>
  <c r="E126" i="17" s="1"/>
  <c r="D27" i="16"/>
  <c r="D23" i="15" s="1"/>
  <c r="D21" i="15" s="1"/>
  <c r="E15" i="18"/>
  <c r="B28" i="19"/>
  <c r="B27" i="19" s="1"/>
  <c r="D26" i="18"/>
  <c r="D25" i="18" s="1"/>
  <c r="D27" i="19"/>
  <c r="C19" i="21"/>
  <c r="B19" i="21" s="1"/>
  <c r="H19" i="5" s="1"/>
  <c r="B22" i="22"/>
  <c r="C122" i="26"/>
  <c r="C31" i="25"/>
  <c r="G30" i="25"/>
  <c r="G27" i="24"/>
  <c r="G26" i="24" s="1"/>
  <c r="F124" i="28"/>
  <c r="D70" i="46"/>
  <c r="D74" i="46"/>
  <c r="D78" i="46"/>
  <c r="D82" i="46"/>
  <c r="D86" i="46"/>
  <c r="D90" i="46"/>
  <c r="D98" i="46"/>
  <c r="D102" i="46"/>
  <c r="D124" i="8"/>
  <c r="D125" i="8" s="1"/>
  <c r="C119" i="8"/>
  <c r="D114" i="46" s="1"/>
  <c r="F124" i="11"/>
  <c r="F125" i="11" s="1"/>
  <c r="C113" i="11"/>
  <c r="C124" i="11" s="1"/>
  <c r="C125" i="11" s="1"/>
  <c r="C16" i="12"/>
  <c r="E25" i="12"/>
  <c r="C16" i="13"/>
  <c r="B21" i="13"/>
  <c r="B28" i="13"/>
  <c r="E124" i="14"/>
  <c r="I124" i="14"/>
  <c r="I125" i="14" s="1"/>
  <c r="C117" i="14"/>
  <c r="F98" i="32"/>
  <c r="B17" i="15"/>
  <c r="F16" i="5" s="1"/>
  <c r="C30" i="16"/>
  <c r="C27" i="15"/>
  <c r="C113" i="17"/>
  <c r="J35" i="32"/>
  <c r="D20" i="18"/>
  <c r="G15" i="18"/>
  <c r="G18" i="18"/>
  <c r="F18" i="18"/>
  <c r="E22" i="19"/>
  <c r="E21" i="18"/>
  <c r="C22" i="21"/>
  <c r="C24" i="22"/>
  <c r="C23" i="22" s="1"/>
  <c r="G22" i="21"/>
  <c r="G20" i="21" s="1"/>
  <c r="G24" i="22"/>
  <c r="G23" i="22" s="1"/>
  <c r="D125" i="14"/>
  <c r="C92" i="14"/>
  <c r="C107" i="14"/>
  <c r="C46" i="17"/>
  <c r="G20" i="18"/>
  <c r="E25" i="18"/>
  <c r="B17" i="19"/>
  <c r="E24" i="22"/>
  <c r="E23" i="22" s="1"/>
  <c r="E21" i="21"/>
  <c r="B27" i="22"/>
  <c r="B19" i="25"/>
  <c r="C22" i="24"/>
  <c r="B26" i="25"/>
  <c r="C25" i="25"/>
  <c r="C24" i="25" s="1"/>
  <c r="C118" i="26"/>
  <c r="D28" i="25"/>
  <c r="D24" i="24" s="1"/>
  <c r="B24" i="24" s="1"/>
  <c r="I23" i="5" s="1"/>
  <c r="L27" i="32"/>
  <c r="L26" i="32" s="1"/>
  <c r="B27" i="27"/>
  <c r="G38" i="36"/>
  <c r="G44" i="36" s="1"/>
  <c r="B17" i="35"/>
  <c r="B19" i="35" s="1"/>
  <c r="B22" i="35" s="1"/>
  <c r="B35" i="35" s="1"/>
  <c r="E125" i="14"/>
  <c r="C111" i="14"/>
  <c r="D110" i="46" s="1"/>
  <c r="C28" i="17"/>
  <c r="G125" i="17"/>
  <c r="G126" i="17" s="1"/>
  <c r="C118" i="17"/>
  <c r="B17" i="18"/>
  <c r="G17" i="5" s="1"/>
  <c r="C20" i="18"/>
  <c r="H20" i="18"/>
  <c r="F15" i="19"/>
  <c r="B19" i="19"/>
  <c r="B25" i="19"/>
  <c r="B28" i="22"/>
  <c r="C24" i="21"/>
  <c r="M89" i="32" s="1"/>
  <c r="M88" i="32" s="1"/>
  <c r="M85" i="32" s="1"/>
  <c r="C29" i="22"/>
  <c r="C26" i="21"/>
  <c r="B30" i="22"/>
  <c r="B29" i="22" s="1"/>
  <c r="G29" i="22"/>
  <c r="G26" i="21"/>
  <c r="G25" i="21" s="1"/>
  <c r="C17" i="22"/>
  <c r="G17" i="22"/>
  <c r="G16" i="22" s="1"/>
  <c r="C16" i="21"/>
  <c r="B19" i="22"/>
  <c r="D21" i="21"/>
  <c r="D124" i="23"/>
  <c r="D125" i="23" s="1"/>
  <c r="F56" i="32"/>
  <c r="J55" i="32"/>
  <c r="E21" i="24"/>
  <c r="B21" i="25"/>
  <c r="C113" i="26"/>
  <c r="D23" i="25"/>
  <c r="D20" i="24" s="1"/>
  <c r="F25" i="25"/>
  <c r="F24" i="25" s="1"/>
  <c r="F23" i="24"/>
  <c r="F21" i="24" s="1"/>
  <c r="F27" i="32"/>
  <c r="F26" i="32" s="1"/>
  <c r="B19" i="27"/>
  <c r="D16" i="29"/>
  <c r="C100" i="30"/>
  <c r="D27" i="29"/>
  <c r="C28" i="14"/>
  <c r="C46" i="14"/>
  <c r="C66" i="14"/>
  <c r="C107" i="17"/>
  <c r="C122" i="17"/>
  <c r="B21" i="19"/>
  <c r="G107" i="20"/>
  <c r="F23" i="19" s="1"/>
  <c r="B23" i="19" s="1"/>
  <c r="B22" i="19" s="1"/>
  <c r="C104" i="20"/>
  <c r="G89" i="32"/>
  <c r="B17" i="21"/>
  <c r="H17" i="5" s="1"/>
  <c r="J89" i="32"/>
  <c r="C20" i="21"/>
  <c r="F15" i="22"/>
  <c r="F14" i="22" s="1"/>
  <c r="F15" i="21"/>
  <c r="B23" i="25"/>
  <c r="D16" i="25"/>
  <c r="D15" i="25" s="1"/>
  <c r="D16" i="24"/>
  <c r="D125" i="26"/>
  <c r="D126" i="26" s="1"/>
  <c r="H125" i="26"/>
  <c r="H126" i="26" s="1"/>
  <c r="N47" i="32"/>
  <c r="N46" i="32" s="1"/>
  <c r="N44" i="32" s="1"/>
  <c r="D29" i="29"/>
  <c r="C30" i="29"/>
  <c r="C29" i="29" s="1"/>
  <c r="C92" i="20"/>
  <c r="C107" i="20"/>
  <c r="H124" i="23"/>
  <c r="H125" i="23" s="1"/>
  <c r="G125" i="26"/>
  <c r="G126" i="26" s="1"/>
  <c r="D29" i="27"/>
  <c r="D28" i="28"/>
  <c r="D46" i="28"/>
  <c r="D66" i="28"/>
  <c r="D115" i="28"/>
  <c r="K100" i="32"/>
  <c r="C60" i="34"/>
  <c r="D70" i="34"/>
  <c r="K23" i="44"/>
  <c r="C28" i="20"/>
  <c r="C46" i="20"/>
  <c r="D63" i="46" s="1"/>
  <c r="C66" i="20"/>
  <c r="B18" i="21"/>
  <c r="H18" i="5" s="1"/>
  <c r="I69" i="32"/>
  <c r="C46" i="23"/>
  <c r="C92" i="23"/>
  <c r="F124" i="23"/>
  <c r="C113" i="23"/>
  <c r="E115" i="23"/>
  <c r="C115" i="23" s="1"/>
  <c r="C46" i="26"/>
  <c r="C92" i="26"/>
  <c r="C120" i="26"/>
  <c r="B25" i="27"/>
  <c r="D107" i="28"/>
  <c r="E124" i="28"/>
  <c r="E125" i="28" s="1"/>
  <c r="D119" i="28"/>
  <c r="E108" i="30"/>
  <c r="C90" i="30"/>
  <c r="B23" i="21"/>
  <c r="H23" i="5" s="1"/>
  <c r="C28" i="23"/>
  <c r="F125" i="23"/>
  <c r="G124" i="23"/>
  <c r="G125" i="23" s="1"/>
  <c r="C28" i="26"/>
  <c r="F125" i="28"/>
  <c r="C28" i="30"/>
  <c r="C49" i="30"/>
  <c r="C75" i="30"/>
  <c r="D100" i="32"/>
  <c r="E101" i="31" s="1"/>
  <c r="C20" i="36"/>
  <c r="B17" i="39" s="1"/>
  <c r="C17" i="39" s="1"/>
  <c r="D17" i="39" s="1"/>
  <c r="C24" i="36"/>
  <c r="B21" i="39" s="1"/>
  <c r="B18" i="1"/>
  <c r="C21" i="1" s="1"/>
  <c r="H114" i="3"/>
  <c r="H13" i="3"/>
  <c r="B16" i="1"/>
  <c r="H30" i="3"/>
  <c r="C33" i="36"/>
  <c r="B29" i="39" s="1"/>
  <c r="C35" i="36"/>
  <c r="B31" i="39" s="1"/>
  <c r="C26" i="36"/>
  <c r="B27" i="39"/>
  <c r="B30" i="39"/>
  <c r="C36" i="36"/>
  <c r="B19" i="39"/>
  <c r="B33" i="1"/>
  <c r="D53" i="39"/>
  <c r="D50" i="39" s="1"/>
  <c r="D49" i="39" s="1"/>
  <c r="C50" i="39"/>
  <c r="B50" i="39"/>
  <c r="C41" i="36"/>
  <c r="B55" i="39"/>
  <c r="B54" i="39" s="1"/>
  <c r="B56" i="39"/>
  <c r="C42" i="36"/>
  <c r="B57" i="39"/>
  <c r="C57" i="39" s="1"/>
  <c r="C43" i="36"/>
  <c r="C29" i="2"/>
  <c r="C31" i="2"/>
  <c r="C33" i="2"/>
  <c r="E19" i="4"/>
  <c r="E25" i="4"/>
  <c r="I25" i="4"/>
  <c r="D125" i="11"/>
  <c r="D14" i="19"/>
  <c r="D15" i="18"/>
  <c r="F14" i="19"/>
  <c r="F15" i="18"/>
  <c r="H14" i="19"/>
  <c r="H15" i="18"/>
  <c r="E27" i="32"/>
  <c r="D15" i="27"/>
  <c r="D14" i="27" s="1"/>
  <c r="L15" i="5"/>
  <c r="C16" i="29"/>
  <c r="H34" i="36"/>
  <c r="B61" i="39"/>
  <c r="B62" i="39"/>
  <c r="H35" i="36"/>
  <c r="B58" i="39"/>
  <c r="C44" i="36"/>
  <c r="D15" i="2"/>
  <c r="C34" i="2"/>
  <c r="G25" i="4"/>
  <c r="E125" i="8"/>
  <c r="D17" i="7"/>
  <c r="F22" i="19"/>
  <c r="K32" i="32"/>
  <c r="L31" i="32"/>
  <c r="C46" i="8"/>
  <c r="C92" i="8"/>
  <c r="C107" i="8"/>
  <c r="B17" i="43"/>
  <c r="I38" i="32"/>
  <c r="B17" i="12"/>
  <c r="E17" i="5" s="1"/>
  <c r="B19" i="12"/>
  <c r="E19" i="5" s="1"/>
  <c r="B23" i="12"/>
  <c r="E23" i="5" s="1"/>
  <c r="F97" i="32"/>
  <c r="F96" i="32" s="1"/>
  <c r="B22" i="15"/>
  <c r="B24" i="15"/>
  <c r="F23" i="5" s="1"/>
  <c r="B25" i="15"/>
  <c r="F24" i="5" s="1"/>
  <c r="C111" i="17"/>
  <c r="C14" i="18"/>
  <c r="C27" i="18" s="1"/>
  <c r="E45" i="41" s="1"/>
  <c r="B25" i="43"/>
  <c r="I90" i="32"/>
  <c r="B24" i="21"/>
  <c r="H24" i="5" s="1"/>
  <c r="G51" i="32"/>
  <c r="C111" i="26"/>
  <c r="B20" i="27"/>
  <c r="D24" i="27"/>
  <c r="D23" i="27" s="1"/>
  <c r="B26" i="27"/>
  <c r="B28" i="27"/>
  <c r="C29" i="27"/>
  <c r="B30" i="27"/>
  <c r="B29" i="27" s="1"/>
  <c r="D111" i="28"/>
  <c r="C19" i="29"/>
  <c r="K16" i="5" s="1"/>
  <c r="G15" i="4" s="1"/>
  <c r="C20" i="29"/>
  <c r="K17" i="5" s="1"/>
  <c r="G16" i="4" s="1"/>
  <c r="C21" i="29"/>
  <c r="C22" i="29"/>
  <c r="L19" i="5" s="1"/>
  <c r="I18" i="4" s="1"/>
  <c r="C25" i="29"/>
  <c r="C27" i="29"/>
  <c r="C28" i="29"/>
  <c r="C94" i="30"/>
  <c r="D107" i="30"/>
  <c r="D108" i="30" s="1"/>
  <c r="C14" i="6"/>
  <c r="B17" i="6"/>
  <c r="C17" i="5" s="1"/>
  <c r="B19" i="6"/>
  <c r="C19" i="5" s="1"/>
  <c r="B15" i="43"/>
  <c r="I32" i="32"/>
  <c r="C20" i="6"/>
  <c r="E20" i="6"/>
  <c r="B21" i="6"/>
  <c r="B23" i="6"/>
  <c r="C23" i="5" s="1"/>
  <c r="B22" i="7"/>
  <c r="C23" i="7"/>
  <c r="C29" i="7"/>
  <c r="C66" i="8"/>
  <c r="C111" i="8"/>
  <c r="C124" i="8" s="1"/>
  <c r="B16" i="9"/>
  <c r="D16" i="5" s="1"/>
  <c r="B17" i="9"/>
  <c r="D17" i="5" s="1"/>
  <c r="B19" i="9"/>
  <c r="D19" i="5" s="1"/>
  <c r="B21" i="43"/>
  <c r="I40" i="32"/>
  <c r="B24" i="9"/>
  <c r="D24" i="5" s="1"/>
  <c r="B34" i="43"/>
  <c r="I41" i="32"/>
  <c r="C14" i="19"/>
  <c r="G48" i="32"/>
  <c r="G91" i="32"/>
  <c r="G88" i="32" s="1"/>
  <c r="G85" i="32" s="1"/>
  <c r="G43" i="32"/>
  <c r="G30" i="32" s="1"/>
  <c r="B19" i="43"/>
  <c r="I89" i="32"/>
  <c r="I88" i="32" s="1"/>
  <c r="I85" i="32" s="1"/>
  <c r="B28" i="43"/>
  <c r="I50" i="32"/>
  <c r="I49" i="32" s="1"/>
  <c r="J91" i="32"/>
  <c r="J43" i="32"/>
  <c r="C111" i="23"/>
  <c r="B18" i="24"/>
  <c r="I17" i="5" s="1"/>
  <c r="B20" i="24"/>
  <c r="I19" i="5" s="1"/>
  <c r="B32" i="43"/>
  <c r="I56" i="32"/>
  <c r="I51" i="32" s="1"/>
  <c r="B36" i="43"/>
  <c r="I24" i="32"/>
  <c r="I23" i="32" s="1"/>
  <c r="G45" i="36"/>
  <c r="B6" i="34"/>
  <c r="A7" i="36"/>
  <c r="K79" i="32"/>
  <c r="D79" i="32" s="1"/>
  <c r="E79" i="31" s="1"/>
  <c r="E65" i="34"/>
  <c r="K78" i="32"/>
  <c r="E64" i="34"/>
  <c r="C67" i="34"/>
  <c r="C70" i="34" s="1"/>
  <c r="A7" i="38"/>
  <c r="A7" i="39" s="1"/>
  <c r="B8" i="40"/>
  <c r="A8" i="42" s="1"/>
  <c r="A8" i="43" s="1"/>
  <c r="A7" i="41" s="1"/>
  <c r="F12" i="44"/>
  <c r="F21" i="44"/>
  <c r="F25" i="44"/>
  <c r="K69" i="46"/>
  <c r="K80" i="46" s="1"/>
  <c r="K82" i="46" s="1"/>
  <c r="E15" i="13" l="1"/>
  <c r="E14" i="13" s="1"/>
  <c r="E31" i="13" s="1"/>
  <c r="E15" i="12"/>
  <c r="D113" i="46"/>
  <c r="K47" i="32"/>
  <c r="K46" i="32" s="1"/>
  <c r="K44" i="32" s="1"/>
  <c r="D24" i="29"/>
  <c r="D23" i="29" s="1"/>
  <c r="L22" i="5"/>
  <c r="I21" i="4" s="1"/>
  <c r="K22" i="5"/>
  <c r="G21" i="4" s="1"/>
  <c r="G19" i="4" s="1"/>
  <c r="E15" i="21"/>
  <c r="E15" i="22"/>
  <c r="E14" i="22" s="1"/>
  <c r="E24" i="32"/>
  <c r="J15" i="5"/>
  <c r="J14" i="5" s="1"/>
  <c r="E14" i="4"/>
  <c r="E13" i="4" s="1"/>
  <c r="F16" i="25"/>
  <c r="F15" i="25" s="1"/>
  <c r="F32" i="25" s="1"/>
  <c r="F16" i="24"/>
  <c r="B23" i="9"/>
  <c r="D23" i="5" s="1"/>
  <c r="C26" i="29"/>
  <c r="C24" i="29" s="1"/>
  <c r="C23" i="29" s="1"/>
  <c r="D29" i="19"/>
  <c r="B21" i="21"/>
  <c r="E31" i="22"/>
  <c r="B26" i="18"/>
  <c r="N41" i="32"/>
  <c r="C25" i="9"/>
  <c r="C22" i="12"/>
  <c r="B26" i="13"/>
  <c r="B24" i="13" s="1"/>
  <c r="B23" i="13" s="1"/>
  <c r="G13" i="32"/>
  <c r="C29" i="19"/>
  <c r="B30" i="43"/>
  <c r="L34" i="32"/>
  <c r="C107" i="30"/>
  <c r="C15" i="27"/>
  <c r="C14" i="27" s="1"/>
  <c r="G20" i="12"/>
  <c r="F15" i="7"/>
  <c r="F14" i="7" s="1"/>
  <c r="F31" i="7" s="1"/>
  <c r="E124" i="23"/>
  <c r="E125" i="23" s="1"/>
  <c r="E16" i="25"/>
  <c r="E15" i="25" s="1"/>
  <c r="E32" i="25" s="1"/>
  <c r="D15" i="21"/>
  <c r="D14" i="21" s="1"/>
  <c r="G14" i="19"/>
  <c r="G29" i="19" s="1"/>
  <c r="B27" i="16"/>
  <c r="B19" i="24"/>
  <c r="I18" i="5" s="1"/>
  <c r="B17" i="13"/>
  <c r="B16" i="13" s="1"/>
  <c r="B15" i="13" s="1"/>
  <c r="B14" i="13" s="1"/>
  <c r="B16" i="10"/>
  <c r="C116" i="23"/>
  <c r="D26" i="22"/>
  <c r="B20" i="19"/>
  <c r="G15" i="10"/>
  <c r="G14" i="10" s="1"/>
  <c r="G15" i="9"/>
  <c r="F20" i="21"/>
  <c r="E103" i="32"/>
  <c r="D103" i="32" s="1"/>
  <c r="E104" i="31" s="1"/>
  <c r="F15" i="15"/>
  <c r="F28" i="15" s="1"/>
  <c r="E43" i="41" s="1"/>
  <c r="E32" i="16"/>
  <c r="E27" i="15"/>
  <c r="E30" i="16"/>
  <c r="I98" i="32"/>
  <c r="I97" i="32" s="1"/>
  <c r="I96" i="32" s="1"/>
  <c r="H29" i="19"/>
  <c r="D23" i="10"/>
  <c r="B26" i="9"/>
  <c r="E14" i="6"/>
  <c r="E20" i="12"/>
  <c r="C27" i="2"/>
  <c r="D26" i="2" s="1"/>
  <c r="F31" i="22"/>
  <c r="B18" i="18"/>
  <c r="G18" i="5" s="1"/>
  <c r="B16" i="19"/>
  <c r="D91" i="46"/>
  <c r="E14" i="19"/>
  <c r="E29" i="19" s="1"/>
  <c r="C116" i="17"/>
  <c r="D112" i="46" s="1"/>
  <c r="B22" i="25"/>
  <c r="C24" i="13"/>
  <c r="C23" i="13" s="1"/>
  <c r="B22" i="1"/>
  <c r="C23" i="1" s="1"/>
  <c r="B28" i="16"/>
  <c r="C15" i="10"/>
  <c r="C14" i="10" s="1"/>
  <c r="C31" i="10" s="1"/>
  <c r="C15" i="9"/>
  <c r="L24" i="32"/>
  <c r="L23" i="32" s="1"/>
  <c r="J23" i="5"/>
  <c r="J20" i="5" s="1"/>
  <c r="F20" i="6"/>
  <c r="B24" i="7"/>
  <c r="B23" i="7" s="1"/>
  <c r="F32" i="16"/>
  <c r="E104" i="32"/>
  <c r="D15" i="24"/>
  <c r="J16" i="32"/>
  <c r="J14" i="32" s="1"/>
  <c r="D20" i="12"/>
  <c r="D15" i="9"/>
  <c r="D15" i="10"/>
  <c r="D14" i="10" s="1"/>
  <c r="C31" i="7"/>
  <c r="C124" i="14"/>
  <c r="C125" i="14" s="1"/>
  <c r="C21" i="36"/>
  <c r="D21" i="36" s="1"/>
  <c r="C108" i="30"/>
  <c r="G125" i="20"/>
  <c r="E84" i="32"/>
  <c r="F14" i="21"/>
  <c r="E90" i="32"/>
  <c r="B26" i="21"/>
  <c r="C25" i="21"/>
  <c r="J52" i="32"/>
  <c r="B22" i="24"/>
  <c r="I21" i="5" s="1"/>
  <c r="C21" i="24"/>
  <c r="J50" i="32"/>
  <c r="J49" i="32" s="1"/>
  <c r="E20" i="21"/>
  <c r="B18" i="16"/>
  <c r="B17" i="16" s="1"/>
  <c r="B16" i="16" s="1"/>
  <c r="C17" i="16"/>
  <c r="D25" i="16"/>
  <c r="D24" i="16" s="1"/>
  <c r="G32" i="25"/>
  <c r="B25" i="16"/>
  <c r="G15" i="13"/>
  <c r="G14" i="13" s="1"/>
  <c r="G31" i="13" s="1"/>
  <c r="G15" i="12"/>
  <c r="B22" i="16"/>
  <c r="B15" i="10"/>
  <c r="E53" i="32"/>
  <c r="E14" i="9"/>
  <c r="F31" i="10"/>
  <c r="E42" i="32"/>
  <c r="G14" i="18"/>
  <c r="G27" i="18" s="1"/>
  <c r="E49" i="41" s="1"/>
  <c r="B26" i="12"/>
  <c r="C25" i="12"/>
  <c r="N95" i="32" s="1"/>
  <c r="C16" i="25"/>
  <c r="C15" i="25" s="1"/>
  <c r="C16" i="24"/>
  <c r="E21" i="32"/>
  <c r="D21" i="32" s="1"/>
  <c r="E21" i="31" s="1"/>
  <c r="H14" i="12"/>
  <c r="C124" i="23"/>
  <c r="C125" i="23" s="1"/>
  <c r="D65" i="46"/>
  <c r="I30" i="32"/>
  <c r="B14" i="19"/>
  <c r="B29" i="19" s="1"/>
  <c r="L47" i="32"/>
  <c r="L46" i="32" s="1"/>
  <c r="L44" i="32" s="1"/>
  <c r="K23" i="5"/>
  <c r="K20" i="5" s="1"/>
  <c r="L23" i="5"/>
  <c r="G15" i="22"/>
  <c r="G14" i="22" s="1"/>
  <c r="G31" i="22" s="1"/>
  <c r="G15" i="21"/>
  <c r="N98" i="32"/>
  <c r="N97" i="32" s="1"/>
  <c r="N96" i="32" s="1"/>
  <c r="C26" i="15"/>
  <c r="F15" i="32"/>
  <c r="F14" i="32" s="1"/>
  <c r="F13" i="32" s="1"/>
  <c r="F62" i="32" s="1"/>
  <c r="F66" i="32" s="1"/>
  <c r="F105" i="32" s="1"/>
  <c r="B16" i="12"/>
  <c r="E16" i="5" s="1"/>
  <c r="E43" i="32"/>
  <c r="G15" i="24"/>
  <c r="G28" i="24" s="1"/>
  <c r="D16" i="16"/>
  <c r="D15" i="16" s="1"/>
  <c r="D32" i="16" s="1"/>
  <c r="D16" i="15"/>
  <c r="B26" i="10"/>
  <c r="B24" i="10" s="1"/>
  <c r="B23" i="10" s="1"/>
  <c r="C22" i="9"/>
  <c r="N14" i="32"/>
  <c r="C40" i="36"/>
  <c r="C39" i="36" s="1"/>
  <c r="D39" i="36" s="1"/>
  <c r="C36" i="1"/>
  <c r="N42" i="32"/>
  <c r="D25" i="9"/>
  <c r="K31" i="32"/>
  <c r="B22" i="6"/>
  <c r="C22" i="5" s="1"/>
  <c r="E16" i="32"/>
  <c r="D16" i="32" s="1"/>
  <c r="E16" i="31" s="1"/>
  <c r="D14" i="12"/>
  <c r="D27" i="12" s="1"/>
  <c r="E31" i="41" s="1"/>
  <c r="E31" i="7"/>
  <c r="E39" i="32"/>
  <c r="D39" i="32" s="1"/>
  <c r="E39" i="31" s="1"/>
  <c r="F14" i="9"/>
  <c r="F27" i="9" s="1"/>
  <c r="E26" i="41" s="1"/>
  <c r="E47" i="32"/>
  <c r="D15" i="29"/>
  <c r="D14" i="29" s="1"/>
  <c r="D31" i="29" s="1"/>
  <c r="E55" i="32"/>
  <c r="D55" i="32" s="1"/>
  <c r="E55" i="31" s="1"/>
  <c r="E15" i="24"/>
  <c r="E28" i="24" s="1"/>
  <c r="J90" i="32"/>
  <c r="B17" i="22"/>
  <c r="C16" i="22"/>
  <c r="J36" i="32"/>
  <c r="E20" i="18"/>
  <c r="C15" i="13"/>
  <c r="C14" i="13" s="1"/>
  <c r="C15" i="12"/>
  <c r="C30" i="25"/>
  <c r="B31" i="25"/>
  <c r="B30" i="25" s="1"/>
  <c r="C27" i="24"/>
  <c r="C25" i="6"/>
  <c r="B26" i="6"/>
  <c r="G62" i="32"/>
  <c r="G66" i="32" s="1"/>
  <c r="I13" i="32"/>
  <c r="B17" i="24"/>
  <c r="I16" i="5" s="1"/>
  <c r="C28" i="8"/>
  <c r="N31" i="32"/>
  <c r="N30" i="32" s="1"/>
  <c r="B39" i="43"/>
  <c r="D124" i="28"/>
  <c r="D125" i="28" s="1"/>
  <c r="B24" i="27"/>
  <c r="B23" i="27" s="1"/>
  <c r="D90" i="32"/>
  <c r="E91" i="31" s="1"/>
  <c r="B15" i="18"/>
  <c r="F21" i="18"/>
  <c r="H32" i="36"/>
  <c r="I32" i="36" s="1"/>
  <c r="C125" i="20"/>
  <c r="F89" i="32"/>
  <c r="F88" i="32" s="1"/>
  <c r="F85" i="32" s="1"/>
  <c r="B16" i="21"/>
  <c r="H16" i="5" s="1"/>
  <c r="E36" i="32"/>
  <c r="D36" i="32" s="1"/>
  <c r="E36" i="31" s="1"/>
  <c r="E14" i="18"/>
  <c r="G16" i="16"/>
  <c r="G15" i="16" s="1"/>
  <c r="G32" i="16" s="1"/>
  <c r="G16" i="15"/>
  <c r="N53" i="32"/>
  <c r="N51" i="32" s="1"/>
  <c r="N48" i="32" s="1"/>
  <c r="G26" i="15"/>
  <c r="B23" i="15"/>
  <c r="F22" i="5" s="1"/>
  <c r="B17" i="25"/>
  <c r="B16" i="25" s="1"/>
  <c r="B15" i="25" s="1"/>
  <c r="E99" i="32"/>
  <c r="E15" i="15"/>
  <c r="B14" i="10"/>
  <c r="B31" i="10" s="1"/>
  <c r="J53" i="32"/>
  <c r="E20" i="9"/>
  <c r="D111" i="46"/>
  <c r="D116" i="46" s="1"/>
  <c r="J99" i="32"/>
  <c r="J97" i="32" s="1"/>
  <c r="J96" i="32" s="1"/>
  <c r="E21" i="15"/>
  <c r="F15" i="12"/>
  <c r="F15" i="13"/>
  <c r="F14" i="13" s="1"/>
  <c r="F31" i="13" s="1"/>
  <c r="G31" i="10"/>
  <c r="D18" i="9"/>
  <c r="B18" i="9" s="1"/>
  <c r="D18" i="5" s="1"/>
  <c r="C17" i="4" s="1"/>
  <c r="B21" i="10"/>
  <c r="G98" i="32"/>
  <c r="G97" i="32" s="1"/>
  <c r="G96" i="32" s="1"/>
  <c r="B18" i="15"/>
  <c r="F17" i="5" s="1"/>
  <c r="B17" i="5" s="1"/>
  <c r="H20" i="12"/>
  <c r="B28" i="25"/>
  <c r="D27" i="46"/>
  <c r="C37" i="1"/>
  <c r="M42" i="32"/>
  <c r="M30" i="32" s="1"/>
  <c r="M13" i="32" s="1"/>
  <c r="M62" i="32" s="1"/>
  <c r="M66" i="32" s="1"/>
  <c r="M105" i="32" s="1"/>
  <c r="D20" i="9"/>
  <c r="N60" i="32"/>
  <c r="G25" i="9"/>
  <c r="G105" i="32"/>
  <c r="D78" i="32"/>
  <c r="K77" i="32"/>
  <c r="K69" i="32" s="1"/>
  <c r="J88" i="32"/>
  <c r="J85" i="32" s="1"/>
  <c r="B25" i="9"/>
  <c r="D26" i="5"/>
  <c r="D21" i="5"/>
  <c r="C125" i="8"/>
  <c r="B19" i="5"/>
  <c r="C18" i="4"/>
  <c r="E27" i="6"/>
  <c r="E13" i="41" s="1"/>
  <c r="K18" i="5"/>
  <c r="L18" i="5"/>
  <c r="I17" i="4" s="1"/>
  <c r="C31" i="27"/>
  <c r="D43" i="32"/>
  <c r="E43" i="31" s="1"/>
  <c r="H21" i="5"/>
  <c r="B14" i="18"/>
  <c r="G15" i="5"/>
  <c r="G14" i="5" s="1"/>
  <c r="B21" i="15"/>
  <c r="F21" i="5"/>
  <c r="F20" i="5" s="1"/>
  <c r="E21" i="5"/>
  <c r="L14" i="5"/>
  <c r="E26" i="32"/>
  <c r="D27" i="32"/>
  <c r="F29" i="19"/>
  <c r="E24" i="4"/>
  <c r="B49" i="39"/>
  <c r="C40" i="1"/>
  <c r="C39" i="1"/>
  <c r="C38" i="1"/>
  <c r="C34" i="1"/>
  <c r="C19" i="39"/>
  <c r="B18" i="39"/>
  <c r="F19" i="37"/>
  <c r="H12" i="3"/>
  <c r="H113" i="3" s="1"/>
  <c r="H146" i="3"/>
  <c r="H160" i="3" s="1"/>
  <c r="E67" i="34"/>
  <c r="E70" i="34" s="1"/>
  <c r="K104" i="32"/>
  <c r="E117" i="26"/>
  <c r="I48" i="32"/>
  <c r="B24" i="5"/>
  <c r="C23" i="4"/>
  <c r="B23" i="5"/>
  <c r="C22" i="4"/>
  <c r="C21" i="5"/>
  <c r="B20" i="6"/>
  <c r="C27" i="6"/>
  <c r="E11" i="41" s="1"/>
  <c r="J37" i="32"/>
  <c r="J30" i="32" s="1"/>
  <c r="F20" i="18"/>
  <c r="B21" i="18"/>
  <c r="D16" i="7"/>
  <c r="B17" i="7"/>
  <c r="B16" i="7" s="1"/>
  <c r="B15" i="7" s="1"/>
  <c r="B14" i="7" s="1"/>
  <c r="C61" i="39"/>
  <c r="B60" i="39"/>
  <c r="C15" i="29"/>
  <c r="C14" i="29" s="1"/>
  <c r="G14" i="4"/>
  <c r="K15" i="5"/>
  <c r="D31" i="27"/>
  <c r="E150" i="41" s="1"/>
  <c r="B15" i="27"/>
  <c r="B14" i="27" s="1"/>
  <c r="B31" i="27" s="1"/>
  <c r="E20" i="32"/>
  <c r="H14" i="18"/>
  <c r="H27" i="18" s="1"/>
  <c r="E50" i="41" s="1"/>
  <c r="E37" i="32"/>
  <c r="D37" i="32" s="1"/>
  <c r="E37" i="31" s="1"/>
  <c r="F14" i="18"/>
  <c r="F27" i="18" s="1"/>
  <c r="E48" i="41" s="1"/>
  <c r="E35" i="32"/>
  <c r="D35" i="32" s="1"/>
  <c r="E35" i="31" s="1"/>
  <c r="D14" i="18"/>
  <c r="D27" i="18" s="1"/>
  <c r="E46" i="41" s="1"/>
  <c r="E34" i="32"/>
  <c r="F14" i="6"/>
  <c r="F27" i="6" s="1"/>
  <c r="E14" i="41" s="1"/>
  <c r="C49" i="39"/>
  <c r="B23" i="39"/>
  <c r="C25" i="36"/>
  <c r="D25" i="36" s="1"/>
  <c r="C19" i="36"/>
  <c r="B15" i="1"/>
  <c r="C16" i="1" s="1"/>
  <c r="C32" i="36"/>
  <c r="B25" i="1"/>
  <c r="C27" i="1" s="1"/>
  <c r="C20" i="1"/>
  <c r="C19" i="1"/>
  <c r="C41" i="1"/>
  <c r="B31" i="13" l="1"/>
  <c r="E26" i="15"/>
  <c r="B27" i="15"/>
  <c r="E50" i="32"/>
  <c r="E14" i="21"/>
  <c r="E27" i="21" s="1"/>
  <c r="F27" i="21"/>
  <c r="D31" i="10"/>
  <c r="E60" i="32"/>
  <c r="E59" i="32" s="1"/>
  <c r="E58" i="32" s="1"/>
  <c r="G14" i="9"/>
  <c r="G27" i="9" s="1"/>
  <c r="K15" i="32"/>
  <c r="K14" i="32" s="1"/>
  <c r="B22" i="12"/>
  <c r="C20" i="12"/>
  <c r="J27" i="5"/>
  <c r="C31" i="29"/>
  <c r="E149" i="41" s="1"/>
  <c r="C14" i="9"/>
  <c r="E38" i="32"/>
  <c r="D38" i="32" s="1"/>
  <c r="E38" i="31" s="1"/>
  <c r="G26" i="5"/>
  <c r="G25" i="5" s="1"/>
  <c r="B25" i="18"/>
  <c r="D117" i="46"/>
  <c r="E56" i="32"/>
  <c r="D56" i="32" s="1"/>
  <c r="E56" i="31" s="1"/>
  <c r="F15" i="24"/>
  <c r="F28" i="24" s="1"/>
  <c r="D24" i="32"/>
  <c r="E23" i="32"/>
  <c r="D22" i="21"/>
  <c r="B26" i="22"/>
  <c r="B24" i="22" s="1"/>
  <c r="B23" i="22" s="1"/>
  <c r="D24" i="22"/>
  <c r="D23" i="22" s="1"/>
  <c r="D31" i="22" s="1"/>
  <c r="E17" i="32"/>
  <c r="D17" i="32" s="1"/>
  <c r="E17" i="31" s="1"/>
  <c r="E14" i="12"/>
  <c r="E27" i="12" s="1"/>
  <c r="E33" i="41" s="1"/>
  <c r="B31" i="7"/>
  <c r="J13" i="32"/>
  <c r="J62" i="32" s="1"/>
  <c r="J66" i="32" s="1"/>
  <c r="J105" i="32" s="1"/>
  <c r="E28" i="15"/>
  <c r="C31" i="13"/>
  <c r="B16" i="5"/>
  <c r="B24" i="16"/>
  <c r="C125" i="17"/>
  <c r="C126" i="17" s="1"/>
  <c r="C24" i="1"/>
  <c r="H26" i="5"/>
  <c r="H25" i="5" s="1"/>
  <c r="B25" i="21"/>
  <c r="D84" i="32"/>
  <c r="E83" i="32"/>
  <c r="E69" i="32" s="1"/>
  <c r="C16" i="4"/>
  <c r="B16" i="4" s="1"/>
  <c r="C15" i="4"/>
  <c r="B15" i="4" s="1"/>
  <c r="D15" i="4" s="1"/>
  <c r="D31" i="32"/>
  <c r="E54" i="32"/>
  <c r="D54" i="32" s="1"/>
  <c r="E54" i="31" s="1"/>
  <c r="G15" i="15"/>
  <c r="G28" i="15" s="1"/>
  <c r="E44" i="41" s="1"/>
  <c r="K34" i="32"/>
  <c r="L33" i="32"/>
  <c r="N13" i="32"/>
  <c r="C32" i="25"/>
  <c r="D42" i="32"/>
  <c r="E42" i="31" s="1"/>
  <c r="B15" i="16"/>
  <c r="B32" i="16" s="1"/>
  <c r="E40" i="32"/>
  <c r="D40" i="32" s="1"/>
  <c r="E40" i="31" s="1"/>
  <c r="D14" i="9"/>
  <c r="D27" i="9" s="1"/>
  <c r="B15" i="9"/>
  <c r="N59" i="32"/>
  <c r="N58" i="32" s="1"/>
  <c r="D60" i="32"/>
  <c r="B25" i="6"/>
  <c r="C26" i="5"/>
  <c r="C25" i="5" s="1"/>
  <c r="E52" i="32"/>
  <c r="C15" i="24"/>
  <c r="B16" i="24"/>
  <c r="D53" i="32"/>
  <c r="E53" i="31" s="1"/>
  <c r="I62" i="32"/>
  <c r="I66" i="32" s="1"/>
  <c r="I105" i="32" s="1"/>
  <c r="E18" i="32"/>
  <c r="D18" i="32" s="1"/>
  <c r="E18" i="31" s="1"/>
  <c r="F14" i="12"/>
  <c r="F27" i="12" s="1"/>
  <c r="E34" i="41" s="1"/>
  <c r="E15" i="32"/>
  <c r="B15" i="12"/>
  <c r="C14" i="12"/>
  <c r="C27" i="12" s="1"/>
  <c r="D47" i="32"/>
  <c r="E46" i="32"/>
  <c r="E44" i="32" s="1"/>
  <c r="K41" i="32"/>
  <c r="D41" i="32" s="1"/>
  <c r="E41" i="31" s="1"/>
  <c r="C20" i="9"/>
  <c r="C27" i="9" s="1"/>
  <c r="E15" i="41" s="1"/>
  <c r="B22" i="9"/>
  <c r="I22" i="4"/>
  <c r="I19" i="4" s="1"/>
  <c r="L20" i="5"/>
  <c r="L27" i="5" s="1"/>
  <c r="H27" i="12"/>
  <c r="E36" i="41" s="1"/>
  <c r="N94" i="32"/>
  <c r="D95" i="32"/>
  <c r="J51" i="32"/>
  <c r="D119" i="46"/>
  <c r="E102" i="32"/>
  <c r="D102" i="32" s="1"/>
  <c r="E103" i="31" s="1"/>
  <c r="D15" i="15"/>
  <c r="D28" i="15" s="1"/>
  <c r="E91" i="32"/>
  <c r="D91" i="32" s="1"/>
  <c r="E92" i="31" s="1"/>
  <c r="G14" i="21"/>
  <c r="G27" i="21" s="1"/>
  <c r="E100" i="41" s="1"/>
  <c r="C16" i="16"/>
  <c r="C15" i="16" s="1"/>
  <c r="C32" i="16" s="1"/>
  <c r="C16" i="15"/>
  <c r="D99" i="32"/>
  <c r="E100" i="31" s="1"/>
  <c r="E27" i="18"/>
  <c r="E47" i="41" s="1"/>
  <c r="B27" i="24"/>
  <c r="C26" i="24"/>
  <c r="C15" i="22"/>
  <c r="C14" i="22" s="1"/>
  <c r="C31" i="22" s="1"/>
  <c r="B16" i="22"/>
  <c r="B15" i="22" s="1"/>
  <c r="B14" i="22" s="1"/>
  <c r="B31" i="22" s="1"/>
  <c r="C15" i="21"/>
  <c r="B25" i="12"/>
  <c r="E26" i="5"/>
  <c r="E25" i="5" s="1"/>
  <c r="E27" i="9"/>
  <c r="E25" i="41" s="1"/>
  <c r="E19" i="32"/>
  <c r="D19" i="32" s="1"/>
  <c r="E19" i="31" s="1"/>
  <c r="G14" i="12"/>
  <c r="G27" i="12" s="1"/>
  <c r="E35" i="41" s="1"/>
  <c r="J48" i="32"/>
  <c r="B16" i="39"/>
  <c r="C18" i="36"/>
  <c r="D20" i="32"/>
  <c r="B20" i="18"/>
  <c r="B27" i="18" s="1"/>
  <c r="G21" i="5"/>
  <c r="G20" i="5" s="1"/>
  <c r="C20" i="5"/>
  <c r="C20" i="4"/>
  <c r="B23" i="4"/>
  <c r="K97" i="32"/>
  <c r="K96" i="32" s="1"/>
  <c r="D104" i="32"/>
  <c r="E105" i="31" s="1"/>
  <c r="E31" i="31"/>
  <c r="G27" i="5"/>
  <c r="G17" i="4"/>
  <c r="B18" i="5"/>
  <c r="D25" i="5"/>
  <c r="D77" i="32"/>
  <c r="E78" i="31"/>
  <c r="E77" i="31" s="1"/>
  <c r="C30" i="1"/>
  <c r="C28" i="1"/>
  <c r="C31" i="1"/>
  <c r="C26" i="1"/>
  <c r="B28" i="39"/>
  <c r="B26" i="39" s="1"/>
  <c r="C30" i="36"/>
  <c r="D30" i="36" s="1"/>
  <c r="B14" i="1"/>
  <c r="C17" i="1"/>
  <c r="C23" i="39"/>
  <c r="B22" i="39"/>
  <c r="K14" i="5"/>
  <c r="K27" i="5" s="1"/>
  <c r="D61" i="39"/>
  <c r="D60" i="39" s="1"/>
  <c r="C60" i="39"/>
  <c r="D15" i="6"/>
  <c r="D15" i="7"/>
  <c r="D14" i="7" s="1"/>
  <c r="D31" i="7" s="1"/>
  <c r="B22" i="4"/>
  <c r="D22" i="4"/>
  <c r="C117" i="26"/>
  <c r="E116" i="26"/>
  <c r="D19" i="39"/>
  <c r="D18" i="39" s="1"/>
  <c r="C18" i="39"/>
  <c r="E27" i="4"/>
  <c r="D26" i="32"/>
  <c r="E27" i="31"/>
  <c r="E26" i="31" s="1"/>
  <c r="I13" i="4"/>
  <c r="B18" i="4"/>
  <c r="D18" i="4" s="1"/>
  <c r="B26" i="15" l="1"/>
  <c r="F26" i="5"/>
  <c r="F25" i="5" s="1"/>
  <c r="D23" i="32"/>
  <c r="E24" i="31"/>
  <c r="E23" i="31" s="1"/>
  <c r="D15" i="32"/>
  <c r="E15" i="31" s="1"/>
  <c r="E61" i="41"/>
  <c r="B22" i="21"/>
  <c r="D20" i="21"/>
  <c r="D27" i="21" s="1"/>
  <c r="E49" i="32"/>
  <c r="D50" i="32"/>
  <c r="K30" i="32"/>
  <c r="K13" i="32" s="1"/>
  <c r="K62" i="32" s="1"/>
  <c r="K66" i="32" s="1"/>
  <c r="K105" i="32" s="1"/>
  <c r="E22" i="5"/>
  <c r="E20" i="5" s="1"/>
  <c r="B20" i="12"/>
  <c r="D59" i="32"/>
  <c r="D58" i="32" s="1"/>
  <c r="E60" i="31"/>
  <c r="E59" i="31" s="1"/>
  <c r="F58" i="31" s="1"/>
  <c r="E89" i="32"/>
  <c r="C14" i="21"/>
  <c r="C27" i="21" s="1"/>
  <c r="E51" i="41" s="1"/>
  <c r="B15" i="21"/>
  <c r="B26" i="24"/>
  <c r="I26" i="5"/>
  <c r="E98" i="32"/>
  <c r="B16" i="15"/>
  <c r="C15" i="15"/>
  <c r="C28" i="15" s="1"/>
  <c r="E37" i="41" s="1"/>
  <c r="B14" i="12"/>
  <c r="B27" i="12" s="1"/>
  <c r="E15" i="5"/>
  <c r="E14" i="5" s="1"/>
  <c r="E51" i="32"/>
  <c r="E48" i="32" s="1"/>
  <c r="D52" i="32"/>
  <c r="C28" i="24"/>
  <c r="D94" i="32"/>
  <c r="E96" i="31"/>
  <c r="F95" i="31" s="1"/>
  <c r="D34" i="32"/>
  <c r="E34" i="31" s="1"/>
  <c r="N62" i="32"/>
  <c r="N66" i="32" s="1"/>
  <c r="N105" i="32" s="1"/>
  <c r="B21" i="5"/>
  <c r="E14" i="32"/>
  <c r="D22" i="5"/>
  <c r="D20" i="5" s="1"/>
  <c r="B20" i="9"/>
  <c r="D46" i="32"/>
  <c r="D44" i="32" s="1"/>
  <c r="E47" i="31"/>
  <c r="E46" i="31" s="1"/>
  <c r="F44" i="31" s="1"/>
  <c r="I15" i="5"/>
  <c r="I14" i="5" s="1"/>
  <c r="B15" i="24"/>
  <c r="D15" i="5"/>
  <c r="D14" i="5" s="1"/>
  <c r="B14" i="9"/>
  <c r="D33" i="32"/>
  <c r="E33" i="31" s="1"/>
  <c r="L30" i="32"/>
  <c r="L13" i="32" s="1"/>
  <c r="L62" i="32" s="1"/>
  <c r="L66" i="32" s="1"/>
  <c r="L105" i="32" s="1"/>
  <c r="D83" i="32"/>
  <c r="D69" i="32" s="1"/>
  <c r="E84" i="31"/>
  <c r="E83" i="31" s="1"/>
  <c r="F69" i="31" s="1"/>
  <c r="C116" i="26"/>
  <c r="C125" i="26" s="1"/>
  <c r="C126" i="26" s="1"/>
  <c r="D27" i="25"/>
  <c r="E125" i="26"/>
  <c r="E126" i="26" s="1"/>
  <c r="F18" i="1"/>
  <c r="J16" i="4"/>
  <c r="F16" i="4"/>
  <c r="H16" i="4"/>
  <c r="E32" i="32"/>
  <c r="D14" i="6"/>
  <c r="D27" i="6" s="1"/>
  <c r="E12" i="41" s="1"/>
  <c r="B15" i="6"/>
  <c r="J23" i="4"/>
  <c r="H23" i="4"/>
  <c r="F23" i="4"/>
  <c r="F25" i="1"/>
  <c r="B20" i="4"/>
  <c r="D20" i="4" s="1"/>
  <c r="E20" i="31"/>
  <c r="E14" i="31" s="1"/>
  <c r="D14" i="32"/>
  <c r="D18" i="36"/>
  <c r="C16" i="36"/>
  <c r="F20" i="1"/>
  <c r="H18" i="4"/>
  <c r="F18" i="4"/>
  <c r="J18" i="4"/>
  <c r="I24" i="4"/>
  <c r="J15" i="4"/>
  <c r="F15" i="4"/>
  <c r="F17" i="1"/>
  <c r="H15" i="4"/>
  <c r="F22" i="4"/>
  <c r="J22" i="4"/>
  <c r="H22" i="4"/>
  <c r="F24" i="1"/>
  <c r="D16" i="4"/>
  <c r="C110" i="30"/>
  <c r="D23" i="39"/>
  <c r="D22" i="39" s="1"/>
  <c r="C22" i="39"/>
  <c r="D32" i="37"/>
  <c r="F20" i="37" s="1"/>
  <c r="B32" i="1"/>
  <c r="B17" i="4"/>
  <c r="D23" i="4"/>
  <c r="G13" i="4"/>
  <c r="C16" i="39"/>
  <c r="B15" i="39"/>
  <c r="B14" i="39" s="1"/>
  <c r="B32" i="39" s="1"/>
  <c r="B64" i="39" s="1"/>
  <c r="H22" i="5" l="1"/>
  <c r="H20" i="5" s="1"/>
  <c r="B20" i="21"/>
  <c r="E50" i="31"/>
  <c r="E49" i="31" s="1"/>
  <c r="D49" i="32"/>
  <c r="D27" i="5"/>
  <c r="E27" i="5"/>
  <c r="E97" i="32"/>
  <c r="E96" i="32" s="1"/>
  <c r="D98" i="32"/>
  <c r="I25" i="5"/>
  <c r="B26" i="5"/>
  <c r="B25" i="5" s="1"/>
  <c r="C26" i="4"/>
  <c r="E88" i="32"/>
  <c r="E85" i="32" s="1"/>
  <c r="D89" i="32"/>
  <c r="E63" i="41"/>
  <c r="E65" i="41" s="1"/>
  <c r="E119" i="41" s="1"/>
  <c r="E121" i="41" s="1"/>
  <c r="E151" i="41" s="1"/>
  <c r="D51" i="32"/>
  <c r="E52" i="31"/>
  <c r="E51" i="31" s="1"/>
  <c r="F48" i="31" s="1"/>
  <c r="B27" i="9"/>
  <c r="F15" i="5"/>
  <c r="F14" i="5" s="1"/>
  <c r="F27" i="5" s="1"/>
  <c r="B15" i="15"/>
  <c r="B28" i="15" s="1"/>
  <c r="H15" i="5"/>
  <c r="H14" i="5" s="1"/>
  <c r="H27" i="5" s="1"/>
  <c r="B14" i="21"/>
  <c r="B27" i="21" s="1"/>
  <c r="F17" i="4"/>
  <c r="F19" i="1"/>
  <c r="D17" i="4"/>
  <c r="J17" i="4"/>
  <c r="D20" i="2"/>
  <c r="D22" i="2" s="1"/>
  <c r="C22" i="1"/>
  <c r="B42" i="1"/>
  <c r="C18" i="1"/>
  <c r="C25" i="1"/>
  <c r="C15" i="1"/>
  <c r="I27" i="4"/>
  <c r="H23" i="36"/>
  <c r="B40" i="39" s="1"/>
  <c r="C40" i="39" s="1"/>
  <c r="D40" i="39" s="1"/>
  <c r="D16" i="39"/>
  <c r="D15" i="39" s="1"/>
  <c r="D14" i="39" s="1"/>
  <c r="D32" i="39" s="1"/>
  <c r="D64" i="39" s="1"/>
  <c r="C15" i="39"/>
  <c r="C14" i="39" s="1"/>
  <c r="C32" i="39" s="1"/>
  <c r="C64" i="39" s="1"/>
  <c r="G24" i="4"/>
  <c r="H17" i="4"/>
  <c r="C14" i="1"/>
  <c r="H29" i="36"/>
  <c r="H20" i="36"/>
  <c r="B37" i="39" s="1"/>
  <c r="C37" i="39" s="1"/>
  <c r="D37" i="39" s="1"/>
  <c r="D16" i="36"/>
  <c r="C38" i="36"/>
  <c r="F22" i="1"/>
  <c r="F20" i="4"/>
  <c r="J20" i="4"/>
  <c r="H20" i="4"/>
  <c r="H30" i="36"/>
  <c r="B14" i="6"/>
  <c r="B27" i="6" s="1"/>
  <c r="C15" i="5"/>
  <c r="D32" i="32"/>
  <c r="E30" i="32"/>
  <c r="E13" i="32" s="1"/>
  <c r="E62" i="32" s="1"/>
  <c r="E66" i="32" s="1"/>
  <c r="H21" i="36"/>
  <c r="B38" i="39" s="1"/>
  <c r="C38" i="39" s="1"/>
  <c r="D38" i="39" s="1"/>
  <c r="D23" i="24"/>
  <c r="B27" i="25"/>
  <c r="B25" i="25" s="1"/>
  <c r="B24" i="25" s="1"/>
  <c r="B32" i="25" s="1"/>
  <c r="D25" i="25"/>
  <c r="D24" i="25" s="1"/>
  <c r="D32" i="25" s="1"/>
  <c r="D48" i="32" l="1"/>
  <c r="E105" i="32"/>
  <c r="D88" i="32"/>
  <c r="D85" i="32" s="1"/>
  <c r="E90" i="31"/>
  <c r="E89" i="31" s="1"/>
  <c r="F85" i="31" s="1"/>
  <c r="E99" i="31"/>
  <c r="E98" i="31" s="1"/>
  <c r="F97" i="31" s="1"/>
  <c r="D97" i="32"/>
  <c r="D96" i="32" s="1"/>
  <c r="B26" i="4"/>
  <c r="C25" i="4"/>
  <c r="B15" i="5"/>
  <c r="B14" i="5" s="1"/>
  <c r="C14" i="5"/>
  <c r="C27" i="5" s="1"/>
  <c r="C14" i="4"/>
  <c r="D38" i="36"/>
  <c r="C45" i="36"/>
  <c r="G27" i="4"/>
  <c r="F40" i="1"/>
  <c r="C33" i="1"/>
  <c r="C32" i="1"/>
  <c r="D21" i="24"/>
  <c r="D28" i="24" s="1"/>
  <c r="B23" i="24"/>
  <c r="E32" i="31"/>
  <c r="E30" i="31" s="1"/>
  <c r="F13" i="31" s="1"/>
  <c r="F62" i="31" s="1"/>
  <c r="F66" i="31" s="1"/>
  <c r="F107" i="31" s="1"/>
  <c r="D30" i="32"/>
  <c r="D13" i="32" s="1"/>
  <c r="D62" i="32" s="1"/>
  <c r="D66" i="32" s="1"/>
  <c r="D105" i="32" s="1"/>
  <c r="B45" i="39"/>
  <c r="C45" i="39" s="1"/>
  <c r="D45" i="39" s="1"/>
  <c r="C33" i="35"/>
  <c r="H27" i="36"/>
  <c r="B46" i="39"/>
  <c r="C46" i="39" s="1"/>
  <c r="D46" i="39" s="1"/>
  <c r="C28" i="35"/>
  <c r="D33" i="37"/>
  <c r="F23" i="37" s="1"/>
  <c r="H22" i="36"/>
  <c r="F26" i="4" l="1"/>
  <c r="B25" i="4"/>
  <c r="J26" i="4"/>
  <c r="H26" i="4"/>
  <c r="D26" i="4"/>
  <c r="B39" i="39"/>
  <c r="C39" i="39" s="1"/>
  <c r="D39" i="39" s="1"/>
  <c r="C18" i="35"/>
  <c r="B43" i="39"/>
  <c r="B21" i="24"/>
  <c r="B28" i="24" s="1"/>
  <c r="I22" i="5"/>
  <c r="C42" i="1"/>
  <c r="D45" i="36"/>
  <c r="H43" i="36"/>
  <c r="B14" i="4"/>
  <c r="C13" i="4"/>
  <c r="B13" i="4" l="1"/>
  <c r="F16" i="1"/>
  <c r="F14" i="4"/>
  <c r="J14" i="4"/>
  <c r="H14" i="4"/>
  <c r="I20" i="5"/>
  <c r="I27" i="5" s="1"/>
  <c r="C21" i="4"/>
  <c r="B22" i="5"/>
  <c r="B20" i="5" s="1"/>
  <c r="B27" i="5" s="1"/>
  <c r="D14" i="4"/>
  <c r="C43" i="39"/>
  <c r="B21" i="4" l="1"/>
  <c r="C19" i="4"/>
  <c r="D28" i="37"/>
  <c r="H19" i="36"/>
  <c r="F15" i="1"/>
  <c r="D43" i="39"/>
  <c r="J28" i="5"/>
  <c r="F28" i="5"/>
  <c r="E28" i="5"/>
  <c r="L28" i="5"/>
  <c r="G28" i="5"/>
  <c r="D28" i="5"/>
  <c r="K28" i="5"/>
  <c r="H28" i="5"/>
  <c r="C28" i="5"/>
  <c r="I28" i="5"/>
  <c r="B28" i="5" l="1"/>
  <c r="F22" i="37"/>
  <c r="H21" i="4"/>
  <c r="F21" i="4"/>
  <c r="F23" i="1"/>
  <c r="J21" i="4"/>
  <c r="B19" i="4"/>
  <c r="B24" i="4" s="1"/>
  <c r="B27" i="4" s="1"/>
  <c r="F14" i="1"/>
  <c r="B36" i="39"/>
  <c r="H18" i="36"/>
  <c r="C24" i="4"/>
  <c r="D21" i="4"/>
  <c r="C27" i="4" l="1"/>
  <c r="D24" i="4" s="1"/>
  <c r="D31" i="37"/>
  <c r="F21" i="37" s="1"/>
  <c r="F27" i="4"/>
  <c r="J27" i="4"/>
  <c r="H27" i="4"/>
  <c r="H28" i="36"/>
  <c r="F21" i="1"/>
  <c r="D27" i="37" s="1"/>
  <c r="D29" i="37"/>
  <c r="H16" i="36"/>
  <c r="I18" i="36"/>
  <c r="C36" i="39"/>
  <c r="B35" i="39"/>
  <c r="B34" i="39" s="1"/>
  <c r="F16" i="37" l="1"/>
  <c r="F17" i="37"/>
  <c r="F18" i="37"/>
  <c r="D13" i="2"/>
  <c r="D18" i="2" s="1"/>
  <c r="D24" i="2" s="1"/>
  <c r="D35" i="2" s="1"/>
  <c r="D36" i="39"/>
  <c r="D35" i="39" s="1"/>
  <c r="D34" i="39" s="1"/>
  <c r="C35" i="39"/>
  <c r="C34" i="39" s="1"/>
  <c r="C17" i="35"/>
  <c r="C19" i="35" s="1"/>
  <c r="I16" i="36"/>
  <c r="B44" i="39"/>
  <c r="C26" i="35"/>
  <c r="H25" i="36"/>
  <c r="F31" i="1"/>
  <c r="G21" i="1" s="1"/>
  <c r="D27" i="4"/>
  <c r="J19" i="4"/>
  <c r="J25" i="4"/>
  <c r="H19" i="4"/>
  <c r="F19" i="4"/>
  <c r="F13" i="4"/>
  <c r="H25" i="4"/>
  <c r="F25" i="4"/>
  <c r="F24" i="4"/>
  <c r="J13" i="4"/>
  <c r="J24" i="4"/>
  <c r="H13" i="4"/>
  <c r="D25" i="4"/>
  <c r="H24" i="4"/>
  <c r="D13" i="4"/>
  <c r="D19" i="4"/>
  <c r="F41" i="1" l="1"/>
  <c r="F42" i="1" s="1"/>
  <c r="G28" i="1"/>
  <c r="G27" i="1"/>
  <c r="G26" i="1"/>
  <c r="G20" i="1"/>
  <c r="G18" i="1"/>
  <c r="G24" i="1"/>
  <c r="G17" i="1"/>
  <c r="G25" i="1"/>
  <c r="G19" i="1"/>
  <c r="G22" i="1"/>
  <c r="G16" i="1"/>
  <c r="G15" i="1"/>
  <c r="G14" i="1"/>
  <c r="G23" i="1"/>
  <c r="I25" i="36"/>
  <c r="C20" i="35"/>
  <c r="C22" i="35" s="1"/>
  <c r="C35" i="35" s="1"/>
  <c r="D35" i="35" s="1"/>
  <c r="C44" i="39"/>
  <c r="B42" i="39"/>
  <c r="B47" i="39" s="1"/>
  <c r="B65" i="39" s="1"/>
  <c r="B67" i="39" s="1"/>
  <c r="H38" i="36"/>
  <c r="G31" i="1" l="1"/>
  <c r="H44" i="36"/>
  <c r="H45" i="36" s="1"/>
  <c r="I38" i="36"/>
  <c r="D44" i="39"/>
  <c r="D42" i="39" s="1"/>
  <c r="D47" i="39" s="1"/>
  <c r="D65" i="39" s="1"/>
  <c r="D67" i="39" s="1"/>
  <c r="C42" i="39"/>
  <c r="C47" i="39" s="1"/>
  <c r="C65" i="39" s="1"/>
  <c r="C67" i="39" s="1"/>
</calcChain>
</file>

<file path=xl/sharedStrings.xml><?xml version="1.0" encoding="utf-8"?>
<sst xmlns="http://schemas.openxmlformats.org/spreadsheetml/2006/main" count="4530" uniqueCount="1180">
  <si>
    <t xml:space="preserve">Expte. Nº </t>
  </si>
  <si>
    <t>PRESUPUESTO AÑO 2021</t>
  </si>
  <si>
    <t>CUADRO RESUMEN DE RECURSOS, FINANCIAMIENTO Y EROGACIONES</t>
  </si>
  <si>
    <t>DEPARTAMENTO EJECUTIVO - HONORABLE CONCEJO DELIBERANTE - FUEROS ADMINISTRATIVO DE TRÁNSITO</t>
  </si>
  <si>
    <t xml:space="preserve">CONCEPTOS </t>
  </si>
  <si>
    <t>IMPORTES</t>
  </si>
  <si>
    <t>%</t>
  </si>
  <si>
    <t>RECURSOS CORRIENTES</t>
  </si>
  <si>
    <t>EROGACIONES CORRIENTES</t>
  </si>
  <si>
    <t xml:space="preserve">  De Origen Provincial</t>
  </si>
  <si>
    <t xml:space="preserve">  Operación</t>
  </si>
  <si>
    <t xml:space="preserve">    Régimen de Participación Provincial</t>
  </si>
  <si>
    <t xml:space="preserve">    Personal</t>
  </si>
  <si>
    <t xml:space="preserve">    Otros Ingresos de Jurisdicción Provincial</t>
  </si>
  <si>
    <t xml:space="preserve">    Bienes de Consumo</t>
  </si>
  <si>
    <t xml:space="preserve">  De Origen Nacional</t>
  </si>
  <si>
    <t xml:space="preserve">    Servicios</t>
  </si>
  <si>
    <t xml:space="preserve">    Régimen de Participación Nacional</t>
  </si>
  <si>
    <t xml:space="preserve">    Intereses y Gtos de la Deuda</t>
  </si>
  <si>
    <t xml:space="preserve">    Regalías</t>
  </si>
  <si>
    <t xml:space="preserve">    Transferencias Corrientes</t>
  </si>
  <si>
    <t xml:space="preserve">    Otros Ingresos de Jurisdicción Nacional</t>
  </si>
  <si>
    <t>EROGACIONES DE CAPITAL</t>
  </si>
  <si>
    <t xml:space="preserve">  De Jurisdicción Municipal</t>
  </si>
  <si>
    <t xml:space="preserve">    Bienes de Capital</t>
  </si>
  <si>
    <t xml:space="preserve">    Tasas y Derechos Municipales</t>
  </si>
  <si>
    <t xml:space="preserve">    Trabajos Públicos</t>
  </si>
  <si>
    <t xml:space="preserve">    Otros Ingresos de Origen Municipal</t>
  </si>
  <si>
    <t xml:space="preserve">    Inversión Financiera</t>
  </si>
  <si>
    <t>RECURSOS DE CAPITAL</t>
  </si>
  <si>
    <t xml:space="preserve">    Bienes Preexistentes</t>
  </si>
  <si>
    <t xml:space="preserve">    Venta de Bienes de Uso</t>
  </si>
  <si>
    <t>OTRAS EROGACIONES</t>
  </si>
  <si>
    <t xml:space="preserve">    Reembolso de Obras Públicas</t>
  </si>
  <si>
    <t xml:space="preserve">    Amortización de la Deuda Consolidada</t>
  </si>
  <si>
    <t xml:space="preserve">    Reembolsos de Préstamos</t>
  </si>
  <si>
    <t xml:space="preserve">    Amortización de la Deuda Flotante</t>
  </si>
  <si>
    <t xml:space="preserve">    Reembolsos de Viviendas</t>
  </si>
  <si>
    <t xml:space="preserve">    Otros Recursos de Capital</t>
  </si>
  <si>
    <t xml:space="preserve">    Transf. Fdos para Inv. Obras Públicas</t>
  </si>
  <si>
    <t>TOTAL DE EROGACIONES</t>
  </si>
  <si>
    <t>TOTAL DE RECURSOS</t>
  </si>
  <si>
    <t>FINANCIAMIENTO</t>
  </si>
  <si>
    <t xml:space="preserve">  Uso del Crédito</t>
  </si>
  <si>
    <t xml:space="preserve">    Uso del Crédito de Proveed y Contratistas</t>
  </si>
  <si>
    <t xml:space="preserve">    Uso del Crédito del Gobierno Provincial</t>
  </si>
  <si>
    <t xml:space="preserve">    Uso del Crédito de Entidades Financieras</t>
  </si>
  <si>
    <t xml:space="preserve">  Aportes No Reintegrables</t>
  </si>
  <si>
    <t>RESUMEN GENERAL</t>
  </si>
  <si>
    <t xml:space="preserve">  Aportes Reintegrables</t>
  </si>
  <si>
    <t xml:space="preserve">  Remanentes de Ejercicios Anteriores</t>
  </si>
  <si>
    <t>TOTAL de RECURSOS y FINANCIAMIENTO</t>
  </si>
  <si>
    <t xml:space="preserve">  Adelantos a Proveedores y Contratistas</t>
  </si>
  <si>
    <t>TOTAL de EROGACIONES</t>
  </si>
  <si>
    <t>TOTAL DE RECURSOS Y FINANCIAMIENTO</t>
  </si>
  <si>
    <t>SUPERAVIT y/o DEFICIT</t>
  </si>
  <si>
    <t>DETERMINACIÓN DE LA NECESIDAD DE FINANCIAMIENTO</t>
  </si>
  <si>
    <t>RUBROS</t>
  </si>
  <si>
    <t xml:space="preserve">    Total de Erogaciones Presupuestadas</t>
  </si>
  <si>
    <t>Mas</t>
  </si>
  <si>
    <t xml:space="preserve">    Deuda Flotante Estimada Ejercicio 2019</t>
  </si>
  <si>
    <t xml:space="preserve">    Deuda Consolidada</t>
  </si>
  <si>
    <t>Sub-Total</t>
  </si>
  <si>
    <t xml:space="preserve">    Total de Recursos Presupuestadas</t>
  </si>
  <si>
    <t>NECESIDAD DE FINANCIAMIENTO</t>
  </si>
  <si>
    <r>
      <rPr>
        <sz val="10"/>
        <color rgb="FF000000"/>
        <rFont val="Calibri"/>
        <family val="2"/>
      </rPr>
      <t xml:space="preserve">    Uso del Crédito de Proveed y Contr.</t>
    </r>
    <r>
      <rPr>
        <sz val="8"/>
        <color rgb="FF000000"/>
        <rFont val="Calibri"/>
        <family val="2"/>
      </rPr>
      <t>(Deuda Flotante)</t>
    </r>
  </si>
  <si>
    <t>SUMAS IGUALES</t>
  </si>
  <si>
    <t>CALCULO DE RECURSOS Y FINANCIAMIENTO</t>
  </si>
  <si>
    <t>CÓDIGO</t>
  </si>
  <si>
    <t>CLASIFICACIÓN ECONÓMICA Y POR OBJETO</t>
  </si>
  <si>
    <t>SECC</t>
  </si>
  <si>
    <t>ORIG</t>
  </si>
  <si>
    <t>SECT</t>
  </si>
  <si>
    <t>P.PRINC</t>
  </si>
  <si>
    <t>P.PARC</t>
  </si>
  <si>
    <t>P.SUP</t>
  </si>
  <si>
    <t>$</t>
  </si>
  <si>
    <t>DE ORIGEN PROVINCIAL</t>
  </si>
  <si>
    <t>RÉGIMEN DE PARTICIPACIÓN PROVINCIAL</t>
  </si>
  <si>
    <t>01</t>
  </si>
  <si>
    <t>Distribución Primaria</t>
  </si>
  <si>
    <t>Impuesto sobre los Ingresos Brutos</t>
  </si>
  <si>
    <t>02</t>
  </si>
  <si>
    <t>Impuesto Inmobiliario</t>
  </si>
  <si>
    <t>03</t>
  </si>
  <si>
    <t>Impuesto a los automotores</t>
  </si>
  <si>
    <t>04</t>
  </si>
  <si>
    <t>Impuesto a los sellos</t>
  </si>
  <si>
    <t>05</t>
  </si>
  <si>
    <t>Participación en Otros Impuestos</t>
  </si>
  <si>
    <t>06</t>
  </si>
  <si>
    <t>Participación Ejercicios Vencidos</t>
  </si>
  <si>
    <t>08</t>
  </si>
  <si>
    <t>Fondo de Promoción Turística</t>
  </si>
  <si>
    <t>13</t>
  </si>
  <si>
    <t>Canon Extraordinario Producción Hidrocarburos</t>
  </si>
  <si>
    <t>OTROS INGRESOS DE JURISDICCIÓN PROVINCIAL</t>
  </si>
  <si>
    <t>Fondos de Programas Descentralizados</t>
  </si>
  <si>
    <t>Fondo para Desarrollo Social</t>
  </si>
  <si>
    <t>Fondos para el Desarrollo Deportivo</t>
  </si>
  <si>
    <t>Otros Fondos Descentralizados</t>
  </si>
  <si>
    <t>003</t>
  </si>
  <si>
    <t>Convenio Epre</t>
  </si>
  <si>
    <t>DE ORIGEN NACIONAL</t>
  </si>
  <si>
    <t>RÉGIMEN DE COPARTICIPACIÓN NACIONAL</t>
  </si>
  <si>
    <t>Distribución Secundaria</t>
  </si>
  <si>
    <t>Distribución Secundaria Vencida</t>
  </si>
  <si>
    <t>OTROS INGRESOS DE JURISDICCIÓN NACIONAL</t>
  </si>
  <si>
    <t>17</t>
  </si>
  <si>
    <t>001</t>
  </si>
  <si>
    <t>M. Salud Nación Plan Sumar</t>
  </si>
  <si>
    <t>DE JURISDICCIÓN MUNICIPAL</t>
  </si>
  <si>
    <t>TASAS Y DERECHOS MUNICIPALES</t>
  </si>
  <si>
    <t>Derechos por Servicios a la Propiedad Raíz</t>
  </si>
  <si>
    <t>Dchos por Servicios a la Propiedad Raíz (E.Cte.)</t>
  </si>
  <si>
    <t>Dchos por Servicios a la Propiedad Raíz (E. Anteriores)</t>
  </si>
  <si>
    <t>Ecotasa</t>
  </si>
  <si>
    <t>Canastos para Residuos (E.Cte.)</t>
  </si>
  <si>
    <t>Canastos para Residuos (E. Anteriores)</t>
  </si>
  <si>
    <t xml:space="preserve">Spac Colocación (E. Cte)   </t>
  </si>
  <si>
    <t>Spac Mantenimiento-Reparación -Actualizac</t>
  </si>
  <si>
    <t>Derechos de Inspección Comercio Ind y Servicios</t>
  </si>
  <si>
    <t>Derechos de Inspección Comercio Ind y Servicios (E.Cte)</t>
  </si>
  <si>
    <t>Derechos de Inspección Comercio Ind y Servicios (E. Anteriores)</t>
  </si>
  <si>
    <t>Derechos de Recolección Especial (E.Cte.)</t>
  </si>
  <si>
    <t>Derechos de Recolección Especial (E. Anteriores)</t>
  </si>
  <si>
    <t>Derechos de Cementerio</t>
  </si>
  <si>
    <t>Derechos de Cementerio (E.Cte)</t>
  </si>
  <si>
    <t>Derechos de Cementerio (E. Anteriores)</t>
  </si>
  <si>
    <t>Derechos de Actuación Administrativa</t>
  </si>
  <si>
    <t xml:space="preserve">Derechos de Edificación </t>
  </si>
  <si>
    <t>09</t>
  </si>
  <si>
    <t>Derechos de Publicidad y Propaganda</t>
  </si>
  <si>
    <t>10</t>
  </si>
  <si>
    <t>Derechos de Concesión</t>
  </si>
  <si>
    <t>Derechos de Concesión Kioscos</t>
  </si>
  <si>
    <t>11</t>
  </si>
  <si>
    <t>Derechos de Insp. Sanitaria Higiene Urbana y Saneam. Ambiental</t>
  </si>
  <si>
    <t>Unidad de Calidad Ambiental</t>
  </si>
  <si>
    <t>Planes de Consolidación</t>
  </si>
  <si>
    <t>14</t>
  </si>
  <si>
    <t>Otros Derechos</t>
  </si>
  <si>
    <t>15</t>
  </si>
  <si>
    <t>Comisión Administrativa</t>
  </si>
  <si>
    <t>16</t>
  </si>
  <si>
    <t>Comisión Administrativa Retenciones Sueldos</t>
  </si>
  <si>
    <t>20</t>
  </si>
  <si>
    <t>Dchos Localización, Inspección e Instalaciones de Antenas</t>
  </si>
  <si>
    <t>Dcho de Habilitación Antenas</t>
  </si>
  <si>
    <t>Dcho de Habilitación Antenas (E.Anteriores)</t>
  </si>
  <si>
    <t>21</t>
  </si>
  <si>
    <t>Licencia de Conducir Nacional</t>
  </si>
  <si>
    <t>Licencia de Conducir Nacional Particular</t>
  </si>
  <si>
    <t>Licencia de Conducir Nacional Profesional</t>
  </si>
  <si>
    <t>OTROS INGRESOS DE ORIGEN MUNICIPAL</t>
  </si>
  <si>
    <t>Multas Generales</t>
  </si>
  <si>
    <t>Multas Generales (E. Cte.)</t>
  </si>
  <si>
    <t>Multas Generales (E. Anteriores)</t>
  </si>
  <si>
    <t xml:space="preserve">Multas a Proveedores </t>
  </si>
  <si>
    <t>Intereses y Recargos</t>
  </si>
  <si>
    <t>Intereses y Recargos  (E. Cte.)</t>
  </si>
  <si>
    <t>Intereses y Recargos (E. Anteriores)</t>
  </si>
  <si>
    <t xml:space="preserve">Intereses Prestamos Emprendimientos   </t>
  </si>
  <si>
    <t>Intereses Préstamos Prog. Municipal Microcréditos Ord.6159/13</t>
  </si>
  <si>
    <t>Producido de Actividades Culturales</t>
  </si>
  <si>
    <t>07</t>
  </si>
  <si>
    <t>Producido de Servicios Especiales</t>
  </si>
  <si>
    <t>Control de Animales</t>
  </si>
  <si>
    <t>Desinfecciones en General</t>
  </si>
  <si>
    <t>Servicios Especiales Varios</t>
  </si>
  <si>
    <t>Producido de Multas de Tránsito</t>
  </si>
  <si>
    <t>Multas por Accidentes Viales</t>
  </si>
  <si>
    <t>Multas por Infracciones de Tránsito</t>
  </si>
  <si>
    <t>Comisión Administrativa por Infracción</t>
  </si>
  <si>
    <t>Derechos de Bodegaje - Tránsito</t>
  </si>
  <si>
    <t>Derechos de Traslado - Tránsito</t>
  </si>
  <si>
    <t>Producido de Estacionamiento Medido</t>
  </si>
  <si>
    <t>Multas por Estacionamiento Medido</t>
  </si>
  <si>
    <t>Producido de Convenios Especiales</t>
  </si>
  <si>
    <t>Conv con EDMSA - Alumbrado Público</t>
  </si>
  <si>
    <t>CAP - Cargo Alumbrado Público</t>
  </si>
  <si>
    <t>Producido de Convenios I.P.V.</t>
  </si>
  <si>
    <t>Ingresos Operativos I.P.V.</t>
  </si>
  <si>
    <t>12</t>
  </si>
  <si>
    <t>Recursos Eventuales</t>
  </si>
  <si>
    <t>Rentas Financieras</t>
  </si>
  <si>
    <t>Otros</t>
  </si>
  <si>
    <t>Gastos Recuperados</t>
  </si>
  <si>
    <t>Auspicios Eventos Culturales y Deportivos</t>
  </si>
  <si>
    <t>Recuperos de Siniestros</t>
  </si>
  <si>
    <t>Fiste de la Cerveza</t>
  </si>
  <si>
    <t>Venta de Libros</t>
  </si>
  <si>
    <t xml:space="preserve">Auspicios </t>
  </si>
  <si>
    <t xml:space="preserve">TOTAL DE RECURSOS CORRIENTES </t>
  </si>
  <si>
    <t>Venta de Bienes de Uso</t>
  </si>
  <si>
    <t>Reembolso de Obras Públicas</t>
  </si>
  <si>
    <t>Obras de Pavimentación</t>
  </si>
  <si>
    <t>Obras de Pavimentación (Ejerc. Ctes)</t>
  </si>
  <si>
    <t>Aporte Vecinal para Obras Reembolsables</t>
  </si>
  <si>
    <t>Obras de Cloacas</t>
  </si>
  <si>
    <t>Obras de Cloacas (Ejerc. Ctes.)</t>
  </si>
  <si>
    <t>Obras de Cloacas (Ejerc. Anteriores )</t>
  </si>
  <si>
    <t>Alumbrado Público</t>
  </si>
  <si>
    <t>Reconversión Alumbrado Público</t>
  </si>
  <si>
    <t>Reembolso de Préstamos</t>
  </si>
  <si>
    <t>Fondo Apoyo Desarrollos Productivos</t>
  </si>
  <si>
    <t>Programa Municipal de Microcrédito Ord. 6159/13</t>
  </si>
  <si>
    <t>Reembolso de Viviendas</t>
  </si>
  <si>
    <t>Reembolso de Barrio Constituyente</t>
  </si>
  <si>
    <t>OTROS RECURSOS DE CAPITAL</t>
  </si>
  <si>
    <t>TRANSF. DE FONDOS PARA INVERSIÓN PÚBLICA</t>
  </si>
  <si>
    <t>De Origen Provincial</t>
  </si>
  <si>
    <t>18</t>
  </si>
  <si>
    <t>Fondo de Infraestructura Provincial</t>
  </si>
  <si>
    <t>24</t>
  </si>
  <si>
    <t>Ministerio Economía Infraestructura y Energía</t>
  </si>
  <si>
    <t>25</t>
  </si>
  <si>
    <t>Ministerio de Seguridad</t>
  </si>
  <si>
    <t>26</t>
  </si>
  <si>
    <t>Secretaría de Servicios Públicos</t>
  </si>
  <si>
    <t>Paradores Urbanos</t>
  </si>
  <si>
    <t>De Origen Nacional</t>
  </si>
  <si>
    <t>TOTAL DE RECURSOS CORRIENTES Y DE CAPITAL</t>
  </si>
  <si>
    <t>USO DEL CRÉDITO</t>
  </si>
  <si>
    <t>A Largo Plazo</t>
  </si>
  <si>
    <t xml:space="preserve">Proveedores y Contratistas </t>
  </si>
  <si>
    <t>Convenio Construcción Avenida Perón</t>
  </si>
  <si>
    <t>A Corto Plazo</t>
  </si>
  <si>
    <t>Instituciones Financieras</t>
  </si>
  <si>
    <t>APORTES NO REINTEGRABLES</t>
  </si>
  <si>
    <t>APORTES REINTEGRABLES</t>
  </si>
  <si>
    <t>REMANENTES DE EJERCICIOS ANTERIORES</t>
  </si>
  <si>
    <t xml:space="preserve">ADELANTOS A PROVEEDORES Y CONTRATISTAS </t>
  </si>
  <si>
    <t>EROGACIONES CONSOLIDADAS POR JURISDICCIÓN</t>
  </si>
  <si>
    <t>TOTAL</t>
  </si>
  <si>
    <t>DPTO EJECUTIVO</t>
  </si>
  <si>
    <t xml:space="preserve">% </t>
  </si>
  <si>
    <t>H.C.D</t>
  </si>
  <si>
    <t>SERV. ESPEC</t>
  </si>
  <si>
    <t>JUZGADOS VIALES Y DE FALTAS</t>
  </si>
  <si>
    <t xml:space="preserve">EROGACIONES CORRIENTES </t>
  </si>
  <si>
    <t xml:space="preserve"> Personal</t>
  </si>
  <si>
    <t xml:space="preserve"> Bienes de Consumo</t>
  </si>
  <si>
    <t xml:space="preserve"> Servicios</t>
  </si>
  <si>
    <t xml:space="preserve"> Int y Gtos de la Deuda</t>
  </si>
  <si>
    <t xml:space="preserve"> Transferencias Corrientes</t>
  </si>
  <si>
    <t>EROGACIONES de CAPITAL</t>
  </si>
  <si>
    <t xml:space="preserve"> Bienes de Capital</t>
  </si>
  <si>
    <t xml:space="preserve"> Trabajos Públicos </t>
  </si>
  <si>
    <t xml:space="preserve"> Inversión Financiera </t>
  </si>
  <si>
    <t xml:space="preserve"> Bienes Preexistentes</t>
  </si>
  <si>
    <t>SUBTOTAL EROGACIONES</t>
  </si>
  <si>
    <t xml:space="preserve"> Amortización de la Deuda</t>
  </si>
  <si>
    <t>INTENDENCIA</t>
  </si>
  <si>
    <t>GOBIERNO Y PARTICIPACIÓN CIUDADANA</t>
  </si>
  <si>
    <t>HACIENDA</t>
  </si>
  <si>
    <t>OBRAS  y S.PÚBLICOS</t>
  </si>
  <si>
    <t>INNOVACION,  LEGAL Y TÉC.</t>
  </si>
  <si>
    <t>DESARROLLO HUMANO</t>
  </si>
  <si>
    <t>AMBIENTE Y DESARROLLO SUSTENTABLE</t>
  </si>
  <si>
    <t>SERV. ESPEC.</t>
  </si>
  <si>
    <t>PRESUPUESTO AÑO2021</t>
  </si>
  <si>
    <t>DEPARTAMENTO EJECUTIVO  - INTENDENCIA</t>
  </si>
  <si>
    <t>SEC. PRIVADA</t>
  </si>
  <si>
    <t xml:space="preserve">RELACIONES INSTITUCIONALES </t>
  </si>
  <si>
    <t>INDUSTRIAS CREATIVAS</t>
  </si>
  <si>
    <t>Operación</t>
  </si>
  <si>
    <t xml:space="preserve">   Permanente</t>
  </si>
  <si>
    <t xml:space="preserve">   Temporario</t>
  </si>
  <si>
    <t>Inversión Real</t>
  </si>
  <si>
    <t>CUADRO DE EROGACIONES DETALLADAS POR PARTIDAS Y SUBPARTIDAS</t>
  </si>
  <si>
    <t>DEPARTAMENTO EJECUTIVO - INTENDENCIA</t>
  </si>
  <si>
    <t>PERSONAL PERMANENTE</t>
  </si>
  <si>
    <t>4.1.1.1.</t>
  </si>
  <si>
    <t>Asignación de la Clase</t>
  </si>
  <si>
    <t>Bonificación por Antigüedad</t>
  </si>
  <si>
    <t>Adicionales Especiales</t>
  </si>
  <si>
    <t>Bonificación por M  Dedicación</t>
  </si>
  <si>
    <t>Suplementos Varios</t>
  </si>
  <si>
    <t>Suplementos por Riesgo</t>
  </si>
  <si>
    <t>Sueldo Anual Complementario</t>
  </si>
  <si>
    <t>Asignación Familiar</t>
  </si>
  <si>
    <t>Bonif por Título y/o Resp. Profesional</t>
  </si>
  <si>
    <t>Adicional no Remunerativo y/o Bonif.</t>
  </si>
  <si>
    <t>Contribución Jubilatoria</t>
  </si>
  <si>
    <t>Contribución O. Social</t>
  </si>
  <si>
    <t>Contribución A.R.T.</t>
  </si>
  <si>
    <t>Otras Contribuciones</t>
  </si>
  <si>
    <t xml:space="preserve">TOTAL </t>
  </si>
  <si>
    <t>PERSONAL TEMPORARIO</t>
  </si>
  <si>
    <t>4.1.1.2.</t>
  </si>
  <si>
    <t>BIENES DE CONSUMO</t>
  </si>
  <si>
    <t>4.1.2.</t>
  </si>
  <si>
    <t>Alimentos, racionamiento y refrigerios</t>
  </si>
  <si>
    <t>Forrajes y alimentos para animales</t>
  </si>
  <si>
    <t>Combustibles y lubricantes</t>
  </si>
  <si>
    <t>Uniformes y equipos para el personal</t>
  </si>
  <si>
    <t>Útiles, papelería y elementos oficina</t>
  </si>
  <si>
    <t>Material didáctico y deportivo</t>
  </si>
  <si>
    <t>Prod medicinales y elem compl para la salud</t>
  </si>
  <si>
    <t>Fertiliz y productos para sanidad vegetal y animal</t>
  </si>
  <si>
    <t>Artículos de limpieza y desinfección</t>
  </si>
  <si>
    <t>Artículos de bazar y menaje</t>
  </si>
  <si>
    <t>Elem para la conserv de inmuebles e instal.</t>
  </si>
  <si>
    <t>Elem  para la conserv de rodados y maquinarias</t>
  </si>
  <si>
    <t>Elem para la conserv de muebles y otros bs capital</t>
  </si>
  <si>
    <t>Insumos para bs informáticos</t>
  </si>
  <si>
    <t>Otros bienes de consumo</t>
  </si>
  <si>
    <t>SERVICIOS</t>
  </si>
  <si>
    <t>4.1.3.</t>
  </si>
  <si>
    <t>Electricidad, gas, agua y cloacas</t>
  </si>
  <si>
    <t>Transporte y almacenamiento</t>
  </si>
  <si>
    <t>Comunicaciones</t>
  </si>
  <si>
    <t>Honorarios</t>
  </si>
  <si>
    <t>Publicidad y propaganda</t>
  </si>
  <si>
    <t>Seguros</t>
  </si>
  <si>
    <t>Alquileres</t>
  </si>
  <si>
    <t>Impuestos, derechos y tasas</t>
  </si>
  <si>
    <t>Viáticos, pasajes y movilidad</t>
  </si>
  <si>
    <t>Cortesía, homenaje y protocolo</t>
  </si>
  <si>
    <t>Gastos judiciales</t>
  </si>
  <si>
    <t>Multas e indemnizaciones</t>
  </si>
  <si>
    <t>Conserv inmuebles e instalaciones</t>
  </si>
  <si>
    <t>Conserv rodados y maquinarias</t>
  </si>
  <si>
    <t>Conserv de muebles, maquinarias  y otros bs capital</t>
  </si>
  <si>
    <t>Limpieza y desinfección</t>
  </si>
  <si>
    <t>Gastos de imprenta y reproducción</t>
  </si>
  <si>
    <t>Servicios públicos ejecutados por terceros</t>
  </si>
  <si>
    <t>19</t>
  </si>
  <si>
    <t>Gastos bancarios</t>
  </si>
  <si>
    <t>Festivales, exposiciones y concursos</t>
  </si>
  <si>
    <t xml:space="preserve">Otros Servicios </t>
  </si>
  <si>
    <t>27</t>
  </si>
  <si>
    <t>Locaciones de servicios</t>
  </si>
  <si>
    <t>BIENS DE CAPITAL</t>
  </si>
  <si>
    <t>5.1.1.</t>
  </si>
  <si>
    <t>Maquinarias y equipos</t>
  </si>
  <si>
    <t>Herramientas y útiles de trabajo</t>
  </si>
  <si>
    <t>Medios de transporte</t>
  </si>
  <si>
    <t>Aparatos e instrumentos</t>
  </si>
  <si>
    <t>Equipos y útiles educacionales y recreativos</t>
  </si>
  <si>
    <t>Elementos de seguridad</t>
  </si>
  <si>
    <t>Colecciones y elementos de bibliotecas y museos</t>
  </si>
  <si>
    <t>Moblajes</t>
  </si>
  <si>
    <t>Maq equipos de oficina y equipos p/computación</t>
  </si>
  <si>
    <t>Instalaciones</t>
  </si>
  <si>
    <t>30</t>
  </si>
  <si>
    <t>Bienes de capital en general</t>
  </si>
  <si>
    <t>OTROS RUBROS</t>
  </si>
  <si>
    <t>4.2.</t>
  </si>
  <si>
    <t>Intereses y Gastos de la Deuda</t>
  </si>
  <si>
    <t>4.2.1.</t>
  </si>
  <si>
    <t xml:space="preserve">  Intereses y gastos de la deuda</t>
  </si>
  <si>
    <t>4.3.</t>
  </si>
  <si>
    <t>Transferencias Corrientes</t>
  </si>
  <si>
    <t>4.3.1.</t>
  </si>
  <si>
    <t xml:space="preserve">  Transferencias corrientes</t>
  </si>
  <si>
    <t>5.1.2.</t>
  </si>
  <si>
    <t>Trabajos Públicos</t>
  </si>
  <si>
    <t xml:space="preserve">  Trabajos públicos</t>
  </si>
  <si>
    <t>5.2.</t>
  </si>
  <si>
    <t>Inversión Financiera</t>
  </si>
  <si>
    <t>5.2.1</t>
  </si>
  <si>
    <t xml:space="preserve">  Inversión financiera</t>
  </si>
  <si>
    <t>5.3.</t>
  </si>
  <si>
    <t>Inversión Bienes Preexistentes</t>
  </si>
  <si>
    <t>5.3.1</t>
  </si>
  <si>
    <t xml:space="preserve">  Bienes preexistentes</t>
  </si>
  <si>
    <t>6.1.</t>
  </si>
  <si>
    <t>Amortización de la Deuda</t>
  </si>
  <si>
    <t>6.1.1.</t>
  </si>
  <si>
    <t xml:space="preserve">  Deuda consolidada</t>
  </si>
  <si>
    <t>6.1.2.</t>
  </si>
  <si>
    <t xml:space="preserve">  Deuda flotante</t>
  </si>
  <si>
    <t>TOTAL EROGACIONES E INVERSIONES</t>
  </si>
  <si>
    <t>DEPARTAMENTO EJECUTIVO - SECRETARÍA DE GOBIERNO PARTICIPACIÓN CIUDADANA</t>
  </si>
  <si>
    <t>SECRETARIA</t>
  </si>
  <si>
    <t>PREVENCIÓN PARTICIPACIÓN COMUN. Y DDHH</t>
  </si>
  <si>
    <t>INSPECCIÓN GENERAL Y FIZCALIZACIÓN</t>
  </si>
  <si>
    <t>ASESORÍA    TÉCNICA</t>
  </si>
  <si>
    <t xml:space="preserve">CULTURA Y TURISMO </t>
  </si>
  <si>
    <t>BIENES DE CAPITAL</t>
  </si>
  <si>
    <t>DEPARTAMENTO EJECUTIVO  - SECRETARIA DE HACIENDA</t>
  </si>
  <si>
    <t>SECRETARÍA</t>
  </si>
  <si>
    <t>CATASTRO</t>
  </si>
  <si>
    <t>RENTAS</t>
  </si>
  <si>
    <t>TESOR GRAL.</t>
  </si>
  <si>
    <t>CONT GRAL.</t>
  </si>
  <si>
    <t>COMPRAS</t>
  </si>
  <si>
    <t>DEPARTAMENTO EJECUTIVO  - SECRETARIA DE OBRAS  Y SERVICIOS PÚBLICOS</t>
  </si>
  <si>
    <t>D.GRAL ADM.    SERV.PÚBL.</t>
  </si>
  <si>
    <t>OBRAS PÚBLICAS</t>
  </si>
  <si>
    <t>ESPACIOS PÚBLICOS</t>
  </si>
  <si>
    <t>LIMPIEZA URBANA</t>
  </si>
  <si>
    <t>4.3.2.</t>
  </si>
  <si>
    <t xml:space="preserve">  Transferencias capital</t>
  </si>
  <si>
    <t>DEPARTAMENTO EJECUTIVO  - SECRETARÍA LEGAL Y TÉCNICA</t>
  </si>
  <si>
    <t>SEC. LEGAL Y TÉCNICA</t>
  </si>
  <si>
    <t>ASUNTOS  JURÍDICA</t>
  </si>
  <si>
    <t>APOD.MUNIC</t>
  </si>
  <si>
    <t>COM.SOCIAL</t>
  </si>
  <si>
    <t>G,ADM. CAP.HUMANO</t>
  </si>
  <si>
    <t>INNOVACIÓN Y DESARROLLO TECNOLÓGICO</t>
  </si>
  <si>
    <t>JURÍDICA</t>
  </si>
  <si>
    <t>DEPARTAMENTO EJECUTIVO  - SECRETARIA LEGAL Y TÉCNICA</t>
  </si>
  <si>
    <t>DEPARTAMENTO EJECUTIVO - SECRETARÍA DE DESARROLLO HUMANO</t>
  </si>
  <si>
    <t>DESARROLLO SOCIAL Y HÁBITAT</t>
  </si>
  <si>
    <t>DEPORTES Y SALUD</t>
  </si>
  <si>
    <t>EDUCACIÓN Y GESTIÓN EMPLEO</t>
  </si>
  <si>
    <t>ASESORÍA TÉCNICA DE GESTIÓN SOCIAL</t>
  </si>
  <si>
    <t>DEPARTAMENTO EJECUTIVO  - SECRETARIA DE AMBIENTE   Y DESARRLLO SUSTENTABLE</t>
  </si>
  <si>
    <t>OBRAS PARTICULARES</t>
  </si>
  <si>
    <t>PLANIF. URBANA</t>
  </si>
  <si>
    <t>AMBIENTE Y ENERGIA</t>
  </si>
  <si>
    <t>DIRECCION    ASESORÍA</t>
  </si>
  <si>
    <t>HONORABLE CONCEJO DELIBERANTE  - FUEROS ADMINISTRATIVOS DE TRÁNSITO</t>
  </si>
  <si>
    <t>H.C.D.</t>
  </si>
  <si>
    <t>DEPARTAMENTO EJECUTIVO  - SERVICIOS ESPECIALES</t>
  </si>
  <si>
    <t>C. TRÁNSITO</t>
  </si>
  <si>
    <t xml:space="preserve">DEPARTAMENTO EJECUTIVO  - CONTROL DE TRÁNSITO </t>
  </si>
  <si>
    <t>CONTROL TRÁNSITO</t>
  </si>
  <si>
    <t xml:space="preserve">PERSONAL </t>
  </si>
  <si>
    <t>PERMANENTE</t>
  </si>
  <si>
    <t>TEMPORARIO</t>
  </si>
  <si>
    <t>C.TRÁNSITO</t>
  </si>
  <si>
    <t>Mateial didáctico y deportivo</t>
  </si>
  <si>
    <t>CLASIFICACIÓN POR FINALIDAD Y FUNCIÓN</t>
  </si>
  <si>
    <t>Código</t>
  </si>
  <si>
    <t>TOTAL FUNCIÓN</t>
  </si>
  <si>
    <t>TOTAL FINALIDAD</t>
  </si>
  <si>
    <t>ADMINISTRACIÓN GENERAL</t>
  </si>
  <si>
    <t>1</t>
  </si>
  <si>
    <t>Administración Fiscal</t>
  </si>
  <si>
    <t>Secretaría de Hacienda</t>
  </si>
  <si>
    <t>Dirección de Catastro</t>
  </si>
  <si>
    <t>Dirección de Rentas</t>
  </si>
  <si>
    <t>Dirección de Tesorería General</t>
  </si>
  <si>
    <t>Dirección de Contaduría General</t>
  </si>
  <si>
    <t>Dirección de Innovación y Desarrollo Tecnológico</t>
  </si>
  <si>
    <t>Dirección de Compras</t>
  </si>
  <si>
    <t>Control Fiscal</t>
  </si>
  <si>
    <t>Legislación</t>
  </si>
  <si>
    <t>Presidencia y Secretarias del HCD</t>
  </si>
  <si>
    <t>Bloques del HCD</t>
  </si>
  <si>
    <t>40</t>
  </si>
  <si>
    <t>Justicia</t>
  </si>
  <si>
    <t xml:space="preserve">Juzgados Viales y de Faltas </t>
  </si>
  <si>
    <t>60</t>
  </si>
  <si>
    <t>Culto</t>
  </si>
  <si>
    <t>70</t>
  </si>
  <si>
    <t>Apoyo a gobiernos locales</t>
  </si>
  <si>
    <t>90</t>
  </si>
  <si>
    <t>Administración general sin discriminar</t>
  </si>
  <si>
    <t>Intendente</t>
  </si>
  <si>
    <t>Secretaría Privada</t>
  </si>
  <si>
    <t>Dirección General de Relaciones Institucionales</t>
  </si>
  <si>
    <t xml:space="preserve">Dirección General de Industrias Creativas </t>
  </si>
  <si>
    <t>Dirección de Asuntos Jurídicos</t>
  </si>
  <si>
    <t>Dirección de Apoderado Legal</t>
  </si>
  <si>
    <t>Dirección de Comunicación Social</t>
  </si>
  <si>
    <t>Secretario de Gobierno y Participación Ciudadana</t>
  </si>
  <si>
    <t>Dirección de Asesoría Técnica</t>
  </si>
  <si>
    <t>Dicción. Prevención y Participación Comunitaria y DDHH</t>
  </si>
  <si>
    <t>Secretaría de Innovación, Legal y Técnica</t>
  </si>
  <si>
    <t>Dirección de Gestión Adm y Capital Humano</t>
  </si>
  <si>
    <t xml:space="preserve">Dirección de Asesoría </t>
  </si>
  <si>
    <t>3</t>
  </si>
  <si>
    <t>SEGURIDAD</t>
  </si>
  <si>
    <t>Policía Interior</t>
  </si>
  <si>
    <t>Seguridad sin discriminar</t>
  </si>
  <si>
    <t>Dirección de Control de Tránsito</t>
  </si>
  <si>
    <t>4</t>
  </si>
  <si>
    <t>SALUD</t>
  </si>
  <si>
    <t>Atención Médica</t>
  </si>
  <si>
    <t>Dirección de Salud y Deporte</t>
  </si>
  <si>
    <t>Saneamiento ambiental</t>
  </si>
  <si>
    <t>Secretaría de Ambiente y Desarrollo Sustentable</t>
  </si>
  <si>
    <t>Dicción. Inspección General y Fiscalización</t>
  </si>
  <si>
    <t>Dicción. Limpieza Urbana</t>
  </si>
  <si>
    <t xml:space="preserve">Dirección de Planificación Urbana </t>
  </si>
  <si>
    <t>Dirección de Ambiente y Energía</t>
  </si>
  <si>
    <t>Salud sin discriminar</t>
  </si>
  <si>
    <t>5</t>
  </si>
  <si>
    <t>CULTURA Y EDUCACIÓN</t>
  </si>
  <si>
    <t>Cultura</t>
  </si>
  <si>
    <t>Dirección de Cultura y Turismo</t>
  </si>
  <si>
    <t>Educación elemental</t>
  </si>
  <si>
    <t>Transporte</t>
  </si>
  <si>
    <t>Educación media y técnica</t>
  </si>
  <si>
    <t>Cultura y educación sin discriminar</t>
  </si>
  <si>
    <t>6</t>
  </si>
  <si>
    <t>DESARROLLO DE LA ECONOMÍA</t>
  </si>
  <si>
    <t>Suelo, riego, desagüe y drenaje</t>
  </si>
  <si>
    <t>Agricultura, ganadería y recursos naturales renovables</t>
  </si>
  <si>
    <t>Energía y combustibles</t>
  </si>
  <si>
    <t>Canteras y minas</t>
  </si>
  <si>
    <t>Industria</t>
  </si>
  <si>
    <t>35</t>
  </si>
  <si>
    <t>Turismo</t>
  </si>
  <si>
    <t>45</t>
  </si>
  <si>
    <t>Infraestructura vial</t>
  </si>
  <si>
    <t>Obras Viales</t>
  </si>
  <si>
    <t>Dirección General de Administración Serv. Públicos</t>
  </si>
  <si>
    <t>50</t>
  </si>
  <si>
    <t>Comercio y almacenaje</t>
  </si>
  <si>
    <t>Seguros y Finanzas</t>
  </si>
  <si>
    <t>Desarrollo de la economía sin discriminar</t>
  </si>
  <si>
    <t>Dirección de Educación y Gestión de Empleo</t>
  </si>
  <si>
    <t>7</t>
  </si>
  <si>
    <t>BIENESTAR SOCIAL</t>
  </si>
  <si>
    <t>Seguridad Social</t>
  </si>
  <si>
    <t>Vivienda</t>
  </si>
  <si>
    <t>Asistencia y promoción social</t>
  </si>
  <si>
    <t>Secretaría de Desarrollo Humano</t>
  </si>
  <si>
    <t>Dicción Desarrollo Social y Hábitat</t>
  </si>
  <si>
    <t>Dicción Asesoría Técnica de Gestión Social</t>
  </si>
  <si>
    <t>Deporte y recreación</t>
  </si>
  <si>
    <t>Bienestar social sin discriminar</t>
  </si>
  <si>
    <t>8</t>
  </si>
  <si>
    <t>DEUDA PÚBLICA</t>
  </si>
  <si>
    <t>Deuda Pública</t>
  </si>
  <si>
    <t>9</t>
  </si>
  <si>
    <t>GASTOS A CLASIFICAR</t>
  </si>
  <si>
    <t>A clasificar por distribución</t>
  </si>
  <si>
    <t>Secretaría de Obras y Servicios Públicos</t>
  </si>
  <si>
    <t>Dirección de Obras Públicas</t>
  </si>
  <si>
    <t>Obras Civiles</t>
  </si>
  <si>
    <t>Obras Eléctricas</t>
  </si>
  <si>
    <t>Dicción General de Administración Serv. Públicos</t>
  </si>
  <si>
    <t>Dirección de Espacios Públicos</t>
  </si>
  <si>
    <t>Dirección de Obras Particulares</t>
  </si>
  <si>
    <t>TOTAL FUNCIÓN TOTAL</t>
  </si>
  <si>
    <t>PERSONAL</t>
  </si>
  <si>
    <t>BIENES CONSUMO</t>
  </si>
  <si>
    <t>INTERESES Y GTOS DE DEUDA</t>
  </si>
  <si>
    <t>TRANSF. CORRIENTES</t>
  </si>
  <si>
    <t>BIENES CAPITAL</t>
  </si>
  <si>
    <t>TRAB. PÚBLICOS</t>
  </si>
  <si>
    <t>INVERSIÓN FINANCIERA</t>
  </si>
  <si>
    <t>INVERSIÓN EN BS PREEXISTENTES</t>
  </si>
  <si>
    <t xml:space="preserve">AMORT. DE LA DEUDA </t>
  </si>
  <si>
    <t>Juzgados Viales y de Faltas</t>
  </si>
  <si>
    <t>TRANSFERENCIAS</t>
  </si>
  <si>
    <t>GASTOS A CLASIFICAL</t>
  </si>
  <si>
    <t>ANEXO A</t>
  </si>
  <si>
    <t>COEFICIENTE PARA REMUNERACION DE LAS AUTORIDADES SUPERIORES</t>
  </si>
  <si>
    <t>DEPARTAMENTO EJECUTIVO</t>
  </si>
  <si>
    <t>HONORABLE CONCEJO DELIBERANTE</t>
  </si>
  <si>
    <t>FUEROS ADMINISTRATIVOS DE TRANSITO</t>
  </si>
  <si>
    <t>Clase</t>
  </si>
  <si>
    <t>INTENDENTE MUNICIPAL (*)</t>
  </si>
  <si>
    <t>SECRETARIOS DEL DPTO.EJECUTIVO</t>
  </si>
  <si>
    <t>DIRECTOR GENERAL Y SUBSECRETARIOS</t>
  </si>
  <si>
    <t xml:space="preserve">DIRECTOR NIVEL "A" </t>
  </si>
  <si>
    <t xml:space="preserve">DIRECTOR NIVEL "B" </t>
  </si>
  <si>
    <t xml:space="preserve">DIRECTOR NIVEL "C" </t>
  </si>
  <si>
    <t xml:space="preserve">DIRECTOR NIVEL "D" </t>
  </si>
  <si>
    <t xml:space="preserve">DIRECTOR NIVEL "E" </t>
  </si>
  <si>
    <t>PRESIDENTE DEL H.C.D.</t>
  </si>
  <si>
    <t>CONCEJALES</t>
  </si>
  <si>
    <t>SECRETARIO DEL CUERPO</t>
  </si>
  <si>
    <t>FUEROS  VIALES Y  DE FALTAS</t>
  </si>
  <si>
    <r>
      <rPr>
        <sz val="11"/>
        <rFont val="Calibri"/>
        <family val="2"/>
      </rPr>
      <t xml:space="preserve">JUECES </t>
    </r>
    <r>
      <rPr>
        <sz val="9"/>
        <rFont val="Calibri"/>
        <family val="2"/>
      </rPr>
      <t>de la Remuneración de los Sec del D.Ejec.</t>
    </r>
  </si>
  <si>
    <r>
      <rPr>
        <sz val="11"/>
        <rFont val="Calibri"/>
        <family val="2"/>
      </rPr>
      <t xml:space="preserve">SECRETARIOS </t>
    </r>
    <r>
      <rPr>
        <sz val="9"/>
        <rFont val="Calibri"/>
        <family val="2"/>
      </rPr>
      <t>de la Remuneración de los Jueces</t>
    </r>
  </si>
  <si>
    <r>
      <rPr>
        <sz val="11"/>
        <rFont val="Calibri"/>
        <family val="2"/>
      </rPr>
      <t xml:space="preserve">PROSECRETARIOS </t>
    </r>
    <r>
      <rPr>
        <sz val="9"/>
        <rFont val="Calibri"/>
        <family val="2"/>
      </rPr>
      <t>de la Remuneración de los Jueces</t>
    </r>
  </si>
  <si>
    <t>(*) Calculado conforme a Art. 18° Ordenanza Presupuesto vigente</t>
  </si>
  <si>
    <t>El 65% de la remuneración resultante corresponde a la Asignación de la Clase o Dieta según corresponda</t>
  </si>
  <si>
    <t xml:space="preserve"> y el 35% restante corresponde a la Compensación Funcional Alimentaria según Ley Nº 5811</t>
  </si>
  <si>
    <t>PRESUPUESTO 2021: PLAN DE  OBRAS PUBLICAS</t>
  </si>
  <si>
    <t>N°</t>
  </si>
  <si>
    <t>OBRA PÚBLICA</t>
  </si>
  <si>
    <t>TRANS CAPITAL</t>
  </si>
  <si>
    <t>ÁREA</t>
  </si>
  <si>
    <t>EJERCICIO</t>
  </si>
  <si>
    <t>Zona 1-Infraestructura vial - BCC -27</t>
  </si>
  <si>
    <t>D.G.S.PUBLICOS</t>
  </si>
  <si>
    <t>2020/2021</t>
  </si>
  <si>
    <t>Zona 2-Infraestructura vial - BCC- 28</t>
  </si>
  <si>
    <t>Zona 3-Infraestructura vial - BCC - 29</t>
  </si>
  <si>
    <t>Red de Agua y Cloacas Calle Chipolletti - 30</t>
  </si>
  <si>
    <t>Red de Gas Bº Matadero- 31</t>
  </si>
  <si>
    <t xml:space="preserve">Red de Agua; Cloacas y Gas Bº El Hornero - 32 </t>
  </si>
  <si>
    <t>Red de Agua y Cloacas -Bº La Estanzuela- 33</t>
  </si>
  <si>
    <t>Nivelación de Tapas de Registro -34</t>
  </si>
  <si>
    <t>Toma en carga Acueducto 900mm - Mejor. Distrib.de Agua B° Cuenca Oeste G.C.</t>
  </si>
  <si>
    <t>Programa Refacción y Ampliación Polideportivos- 15</t>
  </si>
  <si>
    <t>D.H. y HÁBITAT</t>
  </si>
  <si>
    <t>Obra Infraestructura y Urbanización Piedras Blancas - 36</t>
  </si>
  <si>
    <t>Obra Infraestructura y Urbanización Villa Filiberto- 37</t>
  </si>
  <si>
    <t>Obra Infraestructura y Urbanización Calle Vandor y Cubillos- 38</t>
  </si>
  <si>
    <t>Mantenimiento y Mejora Jardines Maternales- 39</t>
  </si>
  <si>
    <t>Refacción Centros de Salud - 40</t>
  </si>
  <si>
    <t>Módulos habitacionales - 41</t>
  </si>
  <si>
    <t>Urbanización emprendimiento 29 de Setiembre</t>
  </si>
  <si>
    <t>Urbanización Independencia</t>
  </si>
  <si>
    <t>Vereda Zaragoza</t>
  </si>
  <si>
    <t>Playón Deportivo Virgen delos Milagros - 11</t>
  </si>
  <si>
    <t>Ampliación Salón Asociación 29 de Enero (PP)- 16</t>
  </si>
  <si>
    <t>Bajar Techo Unión Vecinal Benegas (PP)- 18</t>
  </si>
  <si>
    <t>Mejora Integral Bº ATSA -Etapa I (PP)- 19</t>
  </si>
  <si>
    <t>Playón Deportivo B° Los Bellunos</t>
  </si>
  <si>
    <t>Circuito Recreativo B° Huarpes I y II</t>
  </si>
  <si>
    <t>Fachada Bodega Arizú - 7</t>
  </si>
  <si>
    <t>O.PARTICULARES</t>
  </si>
  <si>
    <t>Constituyentes II</t>
  </si>
  <si>
    <t>Adecuación y Equipamiento, Área Técnica Estudios y Proyectos</t>
  </si>
  <si>
    <t>O.PÚBLICAS.-OC</t>
  </si>
  <si>
    <t>Programa Cierre y Veredas - 4</t>
  </si>
  <si>
    <t>Velódromo en sector deportivo Hipódromo - 5</t>
  </si>
  <si>
    <t>Ciclovía Canal  Jarillal - 8</t>
  </si>
  <si>
    <t>Parador Parque Tic STM - 9</t>
  </si>
  <si>
    <t>Boulevard Calle Cubillos- 10</t>
  </si>
  <si>
    <t>Plaza Bº Brasil- 12</t>
  </si>
  <si>
    <t>Espacio y Equipamiento Bº Bicentenario (PP)- 13</t>
  </si>
  <si>
    <t>Programa Refacción y Ampliación Dependencias Municipales - 14</t>
  </si>
  <si>
    <t>Ampliación Puente Calle Álvarez Thomas s/Canal Cacique Guaymallén</t>
  </si>
  <si>
    <t>O.PÚBLICAS.-OV</t>
  </si>
  <si>
    <t xml:space="preserve">Ciclovía Calle Jacarandá </t>
  </si>
  <si>
    <t xml:space="preserve">Ciclovía Calles Montes de Oca / Juncal </t>
  </si>
  <si>
    <t>Equipamiento Urbano Villa Marini</t>
  </si>
  <si>
    <t>Mejoramiento Urbano Zona Centro</t>
  </si>
  <si>
    <t xml:space="preserve">Espacio de Equipamiento Deportivo y Saludable República del Líbano </t>
  </si>
  <si>
    <t xml:space="preserve">Ciclovía calle Boulogne Sur Mer </t>
  </si>
  <si>
    <t>Remodelación Integral Av. Paso de Los Andes 3º Etapa (Carola Lorenzini -T. Benegas)- 23</t>
  </si>
  <si>
    <t>Infraestructura Vial Bº Pablo VI y Monoblock Rawson- 26</t>
  </si>
  <si>
    <t>Ampliación Calle Benavente entre Los Jazmines y Primitivo de la Reta (PP)</t>
  </si>
  <si>
    <t>Parque Lineal Puentes Carrodilla - Baigorria</t>
  </si>
  <si>
    <t>Interv Esp.Públicos</t>
  </si>
  <si>
    <t>PLANIF URBANA</t>
  </si>
  <si>
    <t>Rep Edif Públicos</t>
  </si>
  <si>
    <t>TOTAL PLAN DE OBRAS 2021</t>
  </si>
  <si>
    <t>TOTAL OBRAS PÚBLICAS - ELECTRICAS</t>
  </si>
  <si>
    <t>TOTAL OBRAS PÚBLICAS - CIVILES</t>
  </si>
  <si>
    <t>TOTAL OBRAS PÚBLICAS - VIALES</t>
  </si>
  <si>
    <t>TOTAL OBRAS DIRECCIÓN GENERAL SERVICIOS PÚBLICOS</t>
  </si>
  <si>
    <t>TOTAL DE OBRAS DIRECCIÓN DE DESARROLLO HUMANO Y HÁBITAT</t>
  </si>
  <si>
    <t>TOTAL DE OBRAS DIRECCIÓN DE OBRAS PARTICULARES</t>
  </si>
  <si>
    <t>TOTAL DE OBRAS DIRECCIÓN DE PLANIFICACIÓN URBANA</t>
  </si>
  <si>
    <t>ANÁLISIS DEL GASTO PRIMARIO (art. 10º- Ley 25917)</t>
  </si>
  <si>
    <t>Detalle</t>
  </si>
  <si>
    <t xml:space="preserve">Presupuesto </t>
  </si>
  <si>
    <t xml:space="preserve">Proyecto </t>
  </si>
  <si>
    <t>Tasa Nominal</t>
  </si>
  <si>
    <t xml:space="preserve">Vigente </t>
  </si>
  <si>
    <t>Presupuesto</t>
  </si>
  <si>
    <t>del Gasto Público</t>
  </si>
  <si>
    <t>Primario</t>
  </si>
  <si>
    <t>Total de Erogaciones Corrientes</t>
  </si>
  <si>
    <t>Menos: Intereses de la Deuda</t>
  </si>
  <si>
    <t>Total de Erogaciones de Capital</t>
  </si>
  <si>
    <t xml:space="preserve">Sub Total </t>
  </si>
  <si>
    <t xml:space="preserve">Menos: Gastos de Capital destinados a infraestructura social básica </t>
  </si>
  <si>
    <t>necesaria para el desarrollo económico social</t>
  </si>
  <si>
    <t xml:space="preserve">   Trabajos Públicos - Plan de Obras </t>
  </si>
  <si>
    <t xml:space="preserve">Según Anexo de Plan de Obras Civiles, Viales y Eléctricas </t>
  </si>
  <si>
    <t xml:space="preserve">   Inversión Financieras</t>
  </si>
  <si>
    <t>Promoción Económica - Fondos desarrollo redes</t>
  </si>
  <si>
    <t>y programa municipal de microcrédito</t>
  </si>
  <si>
    <t xml:space="preserve">Dirección de Vivienda- Créditos para el programa </t>
  </si>
  <si>
    <t>municipal de financiación de viviendas</t>
  </si>
  <si>
    <t xml:space="preserve">   Bienes Preexistentes</t>
  </si>
  <si>
    <t>TOTAL DE GASTO PRIMARIO AFECTADO</t>
  </si>
  <si>
    <t>Índice de Precios al Consumidor  (IPC) para 2021</t>
  </si>
  <si>
    <t>ENTRE PRESUPUESTO VIGENTE  Y PROYECTO 2021</t>
  </si>
  <si>
    <t>DEPARTAMENTO EJECUTIVO-HONORABLE CONCEJO DELIBERANTE-FUERO ADMINISTRATIVO DE TRANSITO</t>
  </si>
  <si>
    <t>CONCEPTO</t>
  </si>
  <si>
    <t>Año 2020</t>
  </si>
  <si>
    <t>Año 2021</t>
  </si>
  <si>
    <t>Proyecto 2021/Vigente 2020 (% de variación)</t>
  </si>
  <si>
    <t>CONCEPTOS</t>
  </si>
  <si>
    <t xml:space="preserve">   Régimen de Participación Provincial</t>
  </si>
  <si>
    <t xml:space="preserve">Personal </t>
  </si>
  <si>
    <t xml:space="preserve">   Otros Ingresos de Jurisdicción Provincial</t>
  </si>
  <si>
    <t>Bienes de Consumos</t>
  </si>
  <si>
    <t>Servicios</t>
  </si>
  <si>
    <t xml:space="preserve">   Régimen de Coparticipación Nacional</t>
  </si>
  <si>
    <t xml:space="preserve">   Regalías</t>
  </si>
  <si>
    <t xml:space="preserve">Transferencias Corrientes </t>
  </si>
  <si>
    <t xml:space="preserve">   Otros Ingresos de Jurisdicción Nacional</t>
  </si>
  <si>
    <t>De Jurisdicción Municipal</t>
  </si>
  <si>
    <t xml:space="preserve">   Tasas y Derechos Municipales</t>
  </si>
  <si>
    <t xml:space="preserve">   Otros Ingresos de Origen Municipal</t>
  </si>
  <si>
    <t>Bienes de Capital</t>
  </si>
  <si>
    <t>Trabajos Públicos (1)</t>
  </si>
  <si>
    <t>Inversión Financiera (1)</t>
  </si>
  <si>
    <t>Bienes Preexistentes</t>
  </si>
  <si>
    <t xml:space="preserve">   Ventas Bienes de Uso</t>
  </si>
  <si>
    <t xml:space="preserve">   Reembolso de Obras Públicas</t>
  </si>
  <si>
    <t xml:space="preserve">   Reembolsos de Préstamos</t>
  </si>
  <si>
    <t xml:space="preserve">   Otros Recursos de Capital</t>
  </si>
  <si>
    <t>Amortización de la Deuda Consolidada</t>
  </si>
  <si>
    <t xml:space="preserve">   Transf. Fdos.para Inv. Obra Pública</t>
  </si>
  <si>
    <t>Amortización de la Deuda Flotante</t>
  </si>
  <si>
    <t xml:space="preserve">   Reembolsos de Inversión</t>
  </si>
  <si>
    <t xml:space="preserve">   Uso del Crédito</t>
  </si>
  <si>
    <t xml:space="preserve">   Aportes No Reintegrables</t>
  </si>
  <si>
    <t xml:space="preserve">   Aportes Reintegrables</t>
  </si>
  <si>
    <t xml:space="preserve">   Remanentes de Ejercicios Anteriores</t>
  </si>
  <si>
    <t>Total de Recursos y Financiamiento</t>
  </si>
  <si>
    <t xml:space="preserve">   Adelantos a Proveedores y Contratistas</t>
  </si>
  <si>
    <t>Total de Erogaciones</t>
  </si>
  <si>
    <t>TOTAL RECURSOS Y FINANCIAMIENTO</t>
  </si>
  <si>
    <t>Diferencia</t>
  </si>
  <si>
    <r>
      <rPr>
        <sz val="10"/>
        <rFont val="Calibri"/>
        <family val="2"/>
      </rPr>
      <t>Referencia: Tasa de variación (IPC) permitida para el proyecto de presupuesto 2021 respecto al crédito vigente al momento de presentar el presupuesto es del 28</t>
    </r>
    <r>
      <rPr>
        <b/>
        <sz val="10"/>
        <rFont val="Calibri"/>
        <family val="2"/>
      </rPr>
      <t>%</t>
    </r>
    <r>
      <rPr>
        <sz val="10"/>
        <rFont val="Calibri"/>
        <family val="2"/>
      </rPr>
      <t>. En referencia a los supuestos  establecida por el marco</t>
    </r>
  </si>
  <si>
    <t>macro fiscal de la Nación en cumplimiento con lo establecido por el artículo 10º de la Ley Nacional Nº 25917 modificada por la Ley 27428;  adherida por artículo 1º ley provincial Nº7314. Sin embargo deben recordarse que para las autorizaciones de endeudamiento tanto</t>
  </si>
  <si>
    <t>el Gobierno Nacional como Provincial en cumplimiento de la Ley 25.917, una vez cerrado el ejercicio 2020, evaluar la tasa de crecimiento del gasto sobre el devengado 2020 y no sobre el vigente.</t>
  </si>
  <si>
    <t xml:space="preserve">(1) Contiene gastos de capital destinados a infraestructura social básica necesarios para el desarrollo económico - Ley 25917 - Capitulo II - Gasto Público - Art. 10º y modificaciones vigentes,  detallado en Anexo B  - </t>
  </si>
  <si>
    <t>Análisis del Gasto Primario</t>
  </si>
  <si>
    <t xml:space="preserve"> PRESUPUESTO AÑO 2021</t>
  </si>
  <si>
    <t>Indicadores - Presupuesto 2021</t>
  </si>
  <si>
    <t>Indicadores agregados fiscales y financieros.</t>
  </si>
  <si>
    <t>Definición del Indicador</t>
  </si>
  <si>
    <t>Observación</t>
  </si>
  <si>
    <t>Numerador</t>
  </si>
  <si>
    <t>Denominador</t>
  </si>
  <si>
    <t>Indicador proyecto de presupuesto 2021</t>
  </si>
  <si>
    <t xml:space="preserve"> Gasto primario por habitante</t>
  </si>
  <si>
    <t>Población s / DEIE 2010 - Gasto Primario estimado en presupuesto 2021</t>
  </si>
  <si>
    <t>Gasto Primario: suma de gastos corrientes y de capital, excluidos los pagos por intereses de deuda pública presupuestado</t>
  </si>
  <si>
    <t>Población de Godoy Cruz</t>
  </si>
  <si>
    <t>Gasto en personal respecto del gasto primario</t>
  </si>
  <si>
    <t>Estimado en presupuesto 2021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</si>
  <si>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</si>
  <si>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</si>
  <si>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</si>
  <si>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</si>
  <si>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Recursos corrientes de origen municipal por tasas y derechos estimado en presupuesto 2021 - Población s/ DEIE</t>
  </si>
  <si>
    <t>Ingresos de jurisdicción municipal (por tasas y derechos) presupuestados</t>
  </si>
  <si>
    <t xml:space="preserve"> Ingresos tributarios municipales respecto a Ingresos corrientes totales</t>
  </si>
  <si>
    <t>Independencia tributaria estimada en presupuesto 2021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</si>
  <si>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</si>
  <si>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</si>
  <si>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</si>
  <si>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</si>
  <si>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</si>
  <si>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</si>
  <si>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Variables necesarias para el cálculo estimadas en el Presupuesto 2021</t>
  </si>
  <si>
    <t>Población de Godoy Cruz 2010 (Fuente: DEIE- Indec último censo poblacional)</t>
  </si>
  <si>
    <t>Conceptos</t>
  </si>
  <si>
    <t>crecimiento economía</t>
  </si>
  <si>
    <t>variación % IPC (dic a dic)</t>
  </si>
  <si>
    <t>dólar promedio anual</t>
  </si>
  <si>
    <t>rec. municipal sujeta a aumento</t>
  </si>
  <si>
    <t xml:space="preserve">Nota: El tipo de cambio, tasa de crecimiento de la economía y tasa de inflación fueron </t>
  </si>
  <si>
    <t xml:space="preserve">obtenidas del marco macrofiscal nacional correspondiente al Mensaje de Elevación del </t>
  </si>
  <si>
    <t>Presupuesto Nacional 2021 y del Presupuesto Provincial</t>
  </si>
  <si>
    <t>CUADRO RESUMEN DE RECURSOS, FINANCIAMIENTO Y EROGACIONES - PROYECCIONES 2021/2022/2023</t>
  </si>
  <si>
    <t>CONSOLIDADO DEPARTAMENTO EJECUTIVO-HONORABLE CONCEJO DELIBERANTE-FUERO ADMINISTRATIVO DE TRANSITO</t>
  </si>
  <si>
    <t xml:space="preserve">   Transf. Fdos. para Inv. Obra Pública</t>
  </si>
  <si>
    <t xml:space="preserve">   Personal</t>
  </si>
  <si>
    <t xml:space="preserve">   Bienes de Consumo</t>
  </si>
  <si>
    <t xml:space="preserve">   Servicios</t>
  </si>
  <si>
    <t>Intereses y Gtos de la Deuda</t>
  </si>
  <si>
    <t xml:space="preserve">     Bienes Preexistentes</t>
  </si>
  <si>
    <t xml:space="preserve">     Inversión Financiera</t>
  </si>
  <si>
    <t xml:space="preserve">          Uso del Crédito de Entidades Financieras</t>
  </si>
  <si>
    <t xml:space="preserve">          Uso del Crédito del Gobierno Provincial</t>
  </si>
  <si>
    <t xml:space="preserve">          Uso del Crédito de Proveed.y Cont.(Deuda Flotante)</t>
  </si>
  <si>
    <t xml:space="preserve">         Aportes No Reintegrables varios</t>
  </si>
  <si>
    <t xml:space="preserve">     Amortización de la Deuda Consolidada</t>
  </si>
  <si>
    <t xml:space="preserve">     Amortización de la Deuda Flotante</t>
  </si>
  <si>
    <t>Total de Erogaciones (ctes + capital + amortizac)</t>
  </si>
  <si>
    <t>Resultado Final</t>
  </si>
  <si>
    <t>Programa + Participación +Ciudad 2021</t>
  </si>
  <si>
    <t xml:space="preserve">Dentro de las facultades previstas en el Art. 105º, inciso 14 de la Ley 1079 establece, "... HACER RECAUDAR LAS CONTRIBUCIONES Y RENTAS MUNICIPALES Y </t>
  </si>
  <si>
    <t xml:space="preserve">DECRETAR SU INVERSIÓN CON SUJECIÓN A LAS ORDENANZAS Y PRESUPUESTOS VIGENTES...". en función de lo enunciado, si las recaudaciones disminuyen </t>
  </si>
  <si>
    <t>con relación a lo previsto y dada la actual situación económica y social producida por la pandemia, se ha dispuesto, asignar los recursos obtenidos,</t>
  </si>
  <si>
    <t xml:space="preserve">para atender las necesidades más urgentes, en desmedro de otras obligaciones como lo es el caso del Presupuesto Participativo previsto para el ejercicio </t>
  </si>
  <si>
    <t xml:space="preserve">2020. </t>
  </si>
  <si>
    <t>A tales efectos, se presenta el mismo presupuesto para ejecutar durante el año 2021</t>
  </si>
  <si>
    <t>Posición</t>
  </si>
  <si>
    <t>Distrito</t>
  </si>
  <si>
    <t>Obra</t>
  </si>
  <si>
    <t>Código Web</t>
  </si>
  <si>
    <t>Votos</t>
  </si>
  <si>
    <t>Partida Presupuestaria</t>
  </si>
  <si>
    <t>MONTO</t>
  </si>
  <si>
    <t>Tortugas</t>
  </si>
  <si>
    <t>Ampliación del salón de la Asociación 29 de Enero</t>
  </si>
  <si>
    <t>2019-10-26</t>
  </si>
  <si>
    <t>Transf Capital</t>
  </si>
  <si>
    <t>S.Fco. Del Monte</t>
  </si>
  <si>
    <t>Ampliación calle Benavente // Los Jazmines y P. Reta</t>
  </si>
  <si>
    <t>2019-10-24</t>
  </si>
  <si>
    <t>Trabajo Público</t>
  </si>
  <si>
    <t>V. Parque</t>
  </si>
  <si>
    <t>Remodelación Plaza Fray Mamerto Esquiú</t>
  </si>
  <si>
    <t>2019-10-25</t>
  </si>
  <si>
    <t>Bajar techo de Unión Vecinal Benegas</t>
  </si>
  <si>
    <t>2019-10-28</t>
  </si>
  <si>
    <t>Trapiche</t>
  </si>
  <si>
    <t>Construcción playón deportivo Bº Bicentenario</t>
  </si>
  <si>
    <t>2019-10-29</t>
  </si>
  <si>
    <t>Mejora integral Bº ATSA-Etapa I</t>
  </si>
  <si>
    <t>2019-10-27</t>
  </si>
  <si>
    <t>PRESUPUESTO DE PROGRAMAS - EJERCICIO 2021</t>
  </si>
  <si>
    <t>Nº</t>
  </si>
  <si>
    <t>PROGRAMA</t>
  </si>
  <si>
    <t>DEPENDENCIA</t>
  </si>
  <si>
    <t>Administración Intendencia -001</t>
  </si>
  <si>
    <t>002</t>
  </si>
  <si>
    <t>Administración Secretaria Privada-002</t>
  </si>
  <si>
    <t>Secretaria Privada</t>
  </si>
  <si>
    <t>Implementar Proyectos Comunes Con Organizaciones Públicas Y Privadas</t>
  </si>
  <si>
    <t>Dir. Gral. Relac Institucionales</t>
  </si>
  <si>
    <t>004</t>
  </si>
  <si>
    <t>Impulsar Y Coordinar Proyectos De Desarrollo De Industrias Creativas</t>
  </si>
  <si>
    <t>Dir. Gral. Industrias Creativas</t>
  </si>
  <si>
    <t>005</t>
  </si>
  <si>
    <t>Determinación de Políticas de Gobierno Municipal-003</t>
  </si>
  <si>
    <t>Secr. de Gobierno y Partic. Ciudadana</t>
  </si>
  <si>
    <t>006</t>
  </si>
  <si>
    <t>Prev., Particip. Comunitaria y DDHH-005</t>
  </si>
  <si>
    <t>Prev., Particip. Comunitaria y DDHH</t>
  </si>
  <si>
    <t>007</t>
  </si>
  <si>
    <t>Sistema de alerta comunitaria SAC-006</t>
  </si>
  <si>
    <t>008</t>
  </si>
  <si>
    <t>Albergue de protección: Mujeres en acción-007</t>
  </si>
  <si>
    <t>009</t>
  </si>
  <si>
    <t>Adquisición de cámaras de seguridad-008</t>
  </si>
  <si>
    <t>010</t>
  </si>
  <si>
    <t>Mujer no esta sola-009</t>
  </si>
  <si>
    <t>011</t>
  </si>
  <si>
    <t>SC-Seguridad Privada-010</t>
  </si>
  <si>
    <t>012</t>
  </si>
  <si>
    <t>Más participación-011</t>
  </si>
  <si>
    <t>013</t>
  </si>
  <si>
    <t>Asesoramiento integral de Entidades Intermedias-012</t>
  </si>
  <si>
    <t>014</t>
  </si>
  <si>
    <t>SC-Servicios Extraordinario Policía-013</t>
  </si>
  <si>
    <t>015</t>
  </si>
  <si>
    <t>Inspección y Fiscalización-014</t>
  </si>
  <si>
    <t>Inspección General y Fiscalización</t>
  </si>
  <si>
    <t>016</t>
  </si>
  <si>
    <t>Asesoramiento Técnico Sobre Temas De Gobierno</t>
  </si>
  <si>
    <t>Dir. Asesoría Técnica</t>
  </si>
  <si>
    <t>017</t>
  </si>
  <si>
    <t>Producción Cultural y Turística-025</t>
  </si>
  <si>
    <t>Cultura y Turismo</t>
  </si>
  <si>
    <t>018</t>
  </si>
  <si>
    <t>Eventos y Festivales-026</t>
  </si>
  <si>
    <t>019</t>
  </si>
  <si>
    <t>Administración Presupuestaria y Fiscalización Tributaria-062</t>
  </si>
  <si>
    <t>Secretaria de Hacienda</t>
  </si>
  <si>
    <t>020</t>
  </si>
  <si>
    <t>Gestión Interna de Auditoría-063</t>
  </si>
  <si>
    <t>Auditoria Interna</t>
  </si>
  <si>
    <t>021</t>
  </si>
  <si>
    <t>Catastro Municipal-064</t>
  </si>
  <si>
    <t>Catastro</t>
  </si>
  <si>
    <t>022</t>
  </si>
  <si>
    <t>Actualización y Renovación equipamiento informático</t>
  </si>
  <si>
    <t>023</t>
  </si>
  <si>
    <t>Recaudación Municipal y Administración Cementerio-065</t>
  </si>
  <si>
    <t>Rentas</t>
  </si>
  <si>
    <t>024</t>
  </si>
  <si>
    <t>Gestión y Control de Pagos-066</t>
  </si>
  <si>
    <t>Tesorería</t>
  </si>
  <si>
    <t>025</t>
  </si>
  <si>
    <t>Administración Contable Presupuestaria y de Contralor-067</t>
  </si>
  <si>
    <t>Contaduría General</t>
  </si>
  <si>
    <t>026</t>
  </si>
  <si>
    <t>Gestión y Control de Compras-069</t>
  </si>
  <si>
    <t>Compras</t>
  </si>
  <si>
    <t>027</t>
  </si>
  <si>
    <t>Planificación y Programación de Obras y Servicios-070</t>
  </si>
  <si>
    <t>Secretaria de Obras</t>
  </si>
  <si>
    <t>028</t>
  </si>
  <si>
    <t>Mantenimiento Carpetas Rodantes y otros-071</t>
  </si>
  <si>
    <t>Dir. Gral. de Adm Serv Públicos</t>
  </si>
  <si>
    <t>029</t>
  </si>
  <si>
    <t>Mantenimiento y conservación de  Inmuebles-072</t>
  </si>
  <si>
    <t>030</t>
  </si>
  <si>
    <t>Obras de Urbanización e infraestructura en Godoy Cruz-073</t>
  </si>
  <si>
    <t>031</t>
  </si>
  <si>
    <t>Inspección, control y certificación de Trabajos Públicos-081</t>
  </si>
  <si>
    <t>Obras Públicas</t>
  </si>
  <si>
    <t>O</t>
  </si>
  <si>
    <t>032</t>
  </si>
  <si>
    <t>Plan de Obras de Godoy Cruz-082</t>
  </si>
  <si>
    <t>033</t>
  </si>
  <si>
    <t>Conservación y Coordinación de Espacios Públicos-094</t>
  </si>
  <si>
    <t>Espacios Públicos</t>
  </si>
  <si>
    <t>034</t>
  </si>
  <si>
    <t>Servicio Integral y Limpieza Municipal-096</t>
  </si>
  <si>
    <t>Limpieza Urbana</t>
  </si>
  <si>
    <t>035</t>
  </si>
  <si>
    <t>Administración Legal y Técnica-097</t>
  </si>
  <si>
    <t>Secretaria Legal y Técnica</t>
  </si>
  <si>
    <t>036</t>
  </si>
  <si>
    <t>Asesoramiento Legal de conflictos-098</t>
  </si>
  <si>
    <t>Asuntos Jurídicos</t>
  </si>
  <si>
    <t>037</t>
  </si>
  <si>
    <t>Preservación de Intereses del Municipio-099</t>
  </si>
  <si>
    <t>Apoderado Judicial</t>
  </si>
  <si>
    <t>038</t>
  </si>
  <si>
    <t>Publicación y Difusión de las Políticas Públicas-100</t>
  </si>
  <si>
    <t>Comunicación Social</t>
  </si>
  <si>
    <t>039</t>
  </si>
  <si>
    <t>Administración Central de los Recursos Humanos-101</t>
  </si>
  <si>
    <t>Gestión Adm. Capital Humano</t>
  </si>
  <si>
    <t>040</t>
  </si>
  <si>
    <t>Re funcionalización de la Dirección de Sistemas-068</t>
  </si>
  <si>
    <t>Innovación y Desarr. Tecnológico</t>
  </si>
  <si>
    <t>041</t>
  </si>
  <si>
    <t>Administración General de Gestión Social-004</t>
  </si>
  <si>
    <t>Sec de Desarrollo Humano</t>
  </si>
  <si>
    <t>042</t>
  </si>
  <si>
    <t>Administración y Coordinación Social-027</t>
  </si>
  <si>
    <t>Desarrollo Humano y Hábitat</t>
  </si>
  <si>
    <t>043</t>
  </si>
  <si>
    <t>Desarrollo Socio productivo-028</t>
  </si>
  <si>
    <t>044</t>
  </si>
  <si>
    <t>La Estación: Un Espacio para Niños Niñas-029</t>
  </si>
  <si>
    <t>045</t>
  </si>
  <si>
    <t>Eventos-030</t>
  </si>
  <si>
    <t>046</t>
  </si>
  <si>
    <t>Promoción derechos de los Niños y Niñas-031</t>
  </si>
  <si>
    <t>047</t>
  </si>
  <si>
    <t>Promoción Adulto Mayor-032</t>
  </si>
  <si>
    <t>048</t>
  </si>
  <si>
    <t>Fortalecimiento Comunitario -033</t>
  </si>
  <si>
    <t>049</t>
  </si>
  <si>
    <t>Protección de Derechos-034</t>
  </si>
  <si>
    <t>050</t>
  </si>
  <si>
    <t>Sistema de Protección Integral de Derechos (SPLIDGC)-035</t>
  </si>
  <si>
    <t>051</t>
  </si>
  <si>
    <t>Programa de obras de infraestructura -036</t>
  </si>
  <si>
    <t>052</t>
  </si>
  <si>
    <t>Desarrollo del Habita-037</t>
  </si>
  <si>
    <t>053</t>
  </si>
  <si>
    <t>Deporte social, comunitario y competencia.-015</t>
  </si>
  <si>
    <t>Deportes y Salud</t>
  </si>
  <si>
    <t>054</t>
  </si>
  <si>
    <t>Deporte en los polideportivos-016</t>
  </si>
  <si>
    <t>055</t>
  </si>
  <si>
    <t>Gimnasia preventiva-017</t>
  </si>
  <si>
    <t>056</t>
  </si>
  <si>
    <t>Actividad física y recreativa para la comuna-018</t>
  </si>
  <si>
    <t>057</t>
  </si>
  <si>
    <t>Gimnasio Terapéutico-019</t>
  </si>
  <si>
    <t>058</t>
  </si>
  <si>
    <t>Evaluación del deporte social-020</t>
  </si>
  <si>
    <t>059</t>
  </si>
  <si>
    <t>Escuela de verano-021</t>
  </si>
  <si>
    <t>060</t>
  </si>
  <si>
    <t>Competencias Deportivas-022</t>
  </si>
  <si>
    <t>061</t>
  </si>
  <si>
    <t>Eventos  Deportivos-023</t>
  </si>
  <si>
    <t>062</t>
  </si>
  <si>
    <t>Actividad física en espacios verdes-024</t>
  </si>
  <si>
    <t>063</t>
  </si>
  <si>
    <t>Administración de Salud-038</t>
  </si>
  <si>
    <t>064</t>
  </si>
  <si>
    <t>Administración de Salud Centro Salud Dr. Arturo Illia-039</t>
  </si>
  <si>
    <t>065</t>
  </si>
  <si>
    <t>La Muni cuida tu salud-040</t>
  </si>
  <si>
    <t>066</t>
  </si>
  <si>
    <t>La Salud y el Deporte-041</t>
  </si>
  <si>
    <t>067</t>
  </si>
  <si>
    <t>Operativos Jardines Matinales-042</t>
  </si>
  <si>
    <t>068</t>
  </si>
  <si>
    <t>Salud Visual del Niño, en su primera infancia-043</t>
  </si>
  <si>
    <t>069</t>
  </si>
  <si>
    <t>PRO DENT-044</t>
  </si>
  <si>
    <t>070</t>
  </si>
  <si>
    <t>Laboratorio Análisis Clínicos y Bacteriológicos -045</t>
  </si>
  <si>
    <t>071</t>
  </si>
  <si>
    <t>Salud Infanto Juvenil-046</t>
  </si>
  <si>
    <t>072</t>
  </si>
  <si>
    <t>Asistencia y Prevención en Problemas de Consumo-047</t>
  </si>
  <si>
    <t>073</t>
  </si>
  <si>
    <t>Prevención Integral de la Salud de la Mujer-048</t>
  </si>
  <si>
    <t>074</t>
  </si>
  <si>
    <t>Promoción y prevención de enfermedades crónicas no transmisibles-049</t>
  </si>
  <si>
    <t>075</t>
  </si>
  <si>
    <t>Promoción y Prevención en Salud Materna y Reproductiva -050</t>
  </si>
  <si>
    <t>076</t>
  </si>
  <si>
    <t>Promoción y Prevención en Salud Sexual y Reproductiva-051</t>
  </si>
  <si>
    <t>077</t>
  </si>
  <si>
    <t>Odontología-052</t>
  </si>
  <si>
    <t>078</t>
  </si>
  <si>
    <t>Farmacia-053</t>
  </si>
  <si>
    <t>079</t>
  </si>
  <si>
    <t>Fabricación de Insumos Propios-054</t>
  </si>
  <si>
    <t>080</t>
  </si>
  <si>
    <t>Preventivo y de Control de Roedores en Godoy Cruz-055</t>
  </si>
  <si>
    <t>081</t>
  </si>
  <si>
    <t>Preventivo y de Control de Vinchuca en Godoy Cruz-056</t>
  </si>
  <si>
    <t>082</t>
  </si>
  <si>
    <t>Preventivo y de Control de Mosquitos en Godoy Cruz-057</t>
  </si>
  <si>
    <t>083</t>
  </si>
  <si>
    <t>Riesgo Cardiovascular en Centros de Salud-058</t>
  </si>
  <si>
    <t>084</t>
  </si>
  <si>
    <t>Atención de pacientes-059</t>
  </si>
  <si>
    <t>085</t>
  </si>
  <si>
    <t>Administración de Producción y Empleo-060</t>
  </si>
  <si>
    <t>Educación y Gestión de Empleos</t>
  </si>
  <si>
    <t>086</t>
  </si>
  <si>
    <t>Administración de Educación -061</t>
  </si>
  <si>
    <t>087</t>
  </si>
  <si>
    <t>Asesoramiento Y Revisión Del Proceso De Gestión Social En General</t>
  </si>
  <si>
    <t>Asesoría Técnica Gestión Social</t>
  </si>
  <si>
    <t>088</t>
  </si>
  <si>
    <t>Gestión de la Energía</t>
  </si>
  <si>
    <t>Sec Ambiente y Desarrollo Sustentable</t>
  </si>
  <si>
    <t>089</t>
  </si>
  <si>
    <t>Energía Solar Municipal</t>
  </si>
  <si>
    <t>090</t>
  </si>
  <si>
    <t>Tele gestión De Consumo Eléctrico En Alumbrado Publico</t>
  </si>
  <si>
    <t>091</t>
  </si>
  <si>
    <t>Capacitación En Eficiencia Energética y Energías Renovables</t>
  </si>
  <si>
    <t>092</t>
  </si>
  <si>
    <t>Puntos De Carga Godoy Cruz 2030</t>
  </si>
  <si>
    <t>093</t>
  </si>
  <si>
    <t>Expo Construcción Y Ambiente</t>
  </si>
  <si>
    <t>094</t>
  </si>
  <si>
    <t>Movilidad Ecológica Municipal</t>
  </si>
  <si>
    <t>095</t>
  </si>
  <si>
    <t>Eficiencia Hídrica Municipal</t>
  </si>
  <si>
    <t>096</t>
  </si>
  <si>
    <t>Control e inspección de Obras Privadas de Godoy Cruz-095</t>
  </si>
  <si>
    <t>Obras Particulares</t>
  </si>
  <si>
    <t>097</t>
  </si>
  <si>
    <t>Regularización Superficie cubierta  fuera de línea,</t>
  </si>
  <si>
    <t>098</t>
  </si>
  <si>
    <t xml:space="preserve">Demolición de superficies cubiertas de adobe en riesgo </t>
  </si>
  <si>
    <t>099</t>
  </si>
  <si>
    <t>Regul. y adaptación de edif. públicos a la ley de accesibilidad</t>
  </si>
  <si>
    <t>100</t>
  </si>
  <si>
    <t xml:space="preserve"> Habitabilidad y habili. de establec. Públicos</t>
  </si>
  <si>
    <t>101</t>
  </si>
  <si>
    <t>Proced-unificados de   Conexión energía solar</t>
  </si>
  <si>
    <t>102</t>
  </si>
  <si>
    <t>Ampliación  Sistema Integral  On line Dcción O. Particulares</t>
  </si>
  <si>
    <t>103</t>
  </si>
  <si>
    <t>Constituyente II</t>
  </si>
  <si>
    <t>104</t>
  </si>
  <si>
    <t>Capacitación Construcciones Sustentables</t>
  </si>
  <si>
    <t>105</t>
  </si>
  <si>
    <t>Regularización Construcciones Clandestinas</t>
  </si>
  <si>
    <t>106</t>
  </si>
  <si>
    <t>Georreferenciación de Godoy Cruz 2020-083</t>
  </si>
  <si>
    <t xml:space="preserve">Planificación Urbana </t>
  </si>
  <si>
    <t>107</t>
  </si>
  <si>
    <t>Ordenamiento Territorial-084</t>
  </si>
  <si>
    <t>108</t>
  </si>
  <si>
    <t>Planificación del Territorio-085</t>
  </si>
  <si>
    <t>109</t>
  </si>
  <si>
    <t>Evaluación del Impacto Ambiental-086</t>
  </si>
  <si>
    <t>110</t>
  </si>
  <si>
    <t>Observatorio Urbano-087</t>
  </si>
  <si>
    <t>111</t>
  </si>
  <si>
    <t>Capacitación personal sobre Museos y Patrimonio-088</t>
  </si>
  <si>
    <t>112</t>
  </si>
  <si>
    <t>Restauración y Mantenimiento de Bs. Patrimoniales e Históricos-089</t>
  </si>
  <si>
    <t>113</t>
  </si>
  <si>
    <t>Gestión Centro Artístico y Patrimonial Cristoforo Colombo-090</t>
  </si>
  <si>
    <t>114</t>
  </si>
  <si>
    <t>Indicadores Patrimoniales-091</t>
  </si>
  <si>
    <t>115</t>
  </si>
  <si>
    <t>Plan Municipal de Accesibilidad-092</t>
  </si>
  <si>
    <t>116</t>
  </si>
  <si>
    <t>Museo a Cielo Abierto-093</t>
  </si>
  <si>
    <t>117</t>
  </si>
  <si>
    <t>Seguimiento y actualización cartográfica</t>
  </si>
  <si>
    <t>118</t>
  </si>
  <si>
    <t xml:space="preserve">Expropiaciones Para Apertura Y Ensanches De Calles </t>
  </si>
  <si>
    <t>119</t>
  </si>
  <si>
    <t xml:space="preserve"> Urbanismo Participativo </t>
  </si>
  <si>
    <t>120</t>
  </si>
  <si>
    <t xml:space="preserve"> Ideas Y Soluciones En El Contexto Covid 19 </t>
  </si>
  <si>
    <t>121</t>
  </si>
  <si>
    <t>Protección Ambiental-074</t>
  </si>
  <si>
    <t>Ambiente y Energía</t>
  </si>
  <si>
    <t>122</t>
  </si>
  <si>
    <t>Energías renovables-075</t>
  </si>
  <si>
    <t>123</t>
  </si>
  <si>
    <t>Godoy Cruz Cultiva-076</t>
  </si>
  <si>
    <t>124</t>
  </si>
  <si>
    <t>Educación Ambiental-077</t>
  </si>
  <si>
    <t>125</t>
  </si>
  <si>
    <t>Puntos Especiales -078</t>
  </si>
  <si>
    <t>126</t>
  </si>
  <si>
    <t>Recuperadores Urbanos y Puntos Verdes-079</t>
  </si>
  <si>
    <t>127</t>
  </si>
  <si>
    <t>Tratamiento de neumáticos fuera de uso-080</t>
  </si>
  <si>
    <t>128</t>
  </si>
  <si>
    <t>Separar Es Fácil</t>
  </si>
  <si>
    <t>129</t>
  </si>
  <si>
    <t xml:space="preserve">Energía Y Eficiencia Energética Domiciliaria </t>
  </si>
  <si>
    <t>130</t>
  </si>
  <si>
    <t xml:space="preserve">Administración y Asesoriamiento  </t>
  </si>
  <si>
    <t>Dirección de Asesoría</t>
  </si>
  <si>
    <t>131</t>
  </si>
  <si>
    <t>Control y Aprobación de Ordenanzas Municipales-102</t>
  </si>
  <si>
    <t>HCD</t>
  </si>
  <si>
    <t>132</t>
  </si>
  <si>
    <t>Participación Educativa-103</t>
  </si>
  <si>
    <t>133</t>
  </si>
  <si>
    <t>Ordenamiento del Tránsito Municipal-104</t>
  </si>
  <si>
    <t>Tránsito</t>
  </si>
  <si>
    <t>134</t>
  </si>
  <si>
    <t>Ejecución y Resolución de Conflictos de Tránsito-105</t>
  </si>
  <si>
    <t>ANEXO Gasto o costo tributario estimado por eximiciones autorizadas por Ordenanzas</t>
  </si>
  <si>
    <t>Concepto</t>
  </si>
  <si>
    <t>Monto</t>
  </si>
  <si>
    <t>Eximiciones de jubilados, pensionados y carenciados</t>
  </si>
  <si>
    <t>Ordenanzas varias eximiciones (discapacitados, etc.)</t>
  </si>
  <si>
    <t>Eximiciones entidades sin fines de lucro (art. 30 y 31 Cód. Trib)</t>
  </si>
  <si>
    <t>Condonación deuda clubes deportivos (deuda retroactiva)</t>
  </si>
  <si>
    <t>Eximiciones por Emergencia Sanitaria Covid-19</t>
  </si>
  <si>
    <t>Total</t>
  </si>
  <si>
    <t>ANEXO Destino de los Subsidios a otorgar (Ayuda Social Directa con fondos municipales)</t>
  </si>
  <si>
    <t>Repartición / Concepto</t>
  </si>
  <si>
    <t xml:space="preserve">I. INTENDENCIA </t>
  </si>
  <si>
    <t xml:space="preserve">   Ayudas puntuales según demandas de vecinos y/o instituciones dedicadas al bien público, al deporte, al desarrollo económico, auspicios etc.</t>
  </si>
  <si>
    <t>II. SECRETARIA PRIVADA</t>
  </si>
  <si>
    <t>III. SECRETARÍA DE GOBIERNO Y PARTICIPACIÓN CIUDADANA</t>
  </si>
  <si>
    <t xml:space="preserve">   Ayudas puntuales según demandas de vecinos y/o instituciones dedicadas al bien público, al deporte, al desarrollo económico y social, etc.</t>
  </si>
  <si>
    <t>IV. SECRETARÍA DE DESARROLLO HUMANO</t>
  </si>
  <si>
    <t xml:space="preserve">   Ayudas según demandas de vecinos y/o instituciones dedicadas al bien público, al deporte, al desarrollo económico y social, etc.</t>
  </si>
  <si>
    <t>V. PREVENCIÓN y PARTICIPACIÓN COMUNITARIA y DDHH</t>
  </si>
  <si>
    <t xml:space="preserve">   Ayuda según demandas de vecinos y/o instituciones dedicadas al bien público, a la prevención y seguridad social, foto   y carnet padrón de extranjeros, auspicios etc.</t>
  </si>
  <si>
    <t xml:space="preserve">VI. EDUCACIÓN Y GESTIÓN DE EMPLEO </t>
  </si>
  <si>
    <t xml:space="preserve">    Atender demanda social espontánea producto de emergencia social, climática, etc.</t>
  </si>
  <si>
    <t>VII. DESARROLLO SOCIAL Y HÁBITAT</t>
  </si>
  <si>
    <t xml:space="preserve">   Ayuda a familias NBI residentes en asentamiento precarios, según demanda espontánea.   Subsidios de ayuda económica o por desarraigo a familias</t>
  </si>
  <si>
    <t xml:space="preserve">VIII. DIRECCIÓN DE DEPORTE Y SALUD </t>
  </si>
  <si>
    <t xml:space="preserve">    Atender demanda social, programas de entregas de anteojos recetados y para mejorar la salud de la población</t>
  </si>
  <si>
    <t>IX. SECRETARÍA de  OBRAS Y SERVICIOS PÚBLICOS</t>
  </si>
  <si>
    <t xml:space="preserve">   Ayudas  social a entidades intermedias y educativas del sector público y/o privada</t>
  </si>
  <si>
    <t>X. AMBIENTE Y ENERGÍA</t>
  </si>
  <si>
    <t xml:space="preserve">   Ayudas  social a personas, entidades intermedias y/o educativas del sector público y/o privada en materia ambiental y energética</t>
  </si>
  <si>
    <t>XI. SECRETARÍA INNOVACIÓN , LEGAL Y TÉCNICA</t>
  </si>
  <si>
    <t xml:space="preserve">   Ayudas  social según demandas de instituciones públicas y/o privadas, auspicios, becas, etc.</t>
  </si>
  <si>
    <t>XII. HONORABLE CONCEJO DELIBERANTE</t>
  </si>
  <si>
    <t xml:space="preserve">   Ayuda social para día del niño y/o ayuda a la comunidad en Gral.</t>
  </si>
  <si>
    <t>TOTAL GENERAL AYUDA SOCIAL DIRECTA CON FONDOS MUNICIPALES</t>
  </si>
  <si>
    <t>SUBPROGRAMA</t>
  </si>
  <si>
    <t>U.EJECUTORA</t>
  </si>
  <si>
    <t>total</t>
  </si>
  <si>
    <t>Protección Ambiental</t>
  </si>
  <si>
    <t>075.1</t>
  </si>
  <si>
    <t>Policia Ambiental</t>
  </si>
  <si>
    <t>Energías renovables</t>
  </si>
  <si>
    <t>076.1</t>
  </si>
  <si>
    <t>Energ.y eficiencia domiciliari¡a</t>
  </si>
  <si>
    <t>076.2</t>
  </si>
  <si>
    <t>Energ y eiciencia energética</t>
  </si>
  <si>
    <t>076.3</t>
  </si>
  <si>
    <t>Godoy Cruz Cultiva</t>
  </si>
  <si>
    <t>Educación Ambiental</t>
  </si>
  <si>
    <t xml:space="preserve">Puntos Especiales </t>
  </si>
  <si>
    <t>Recupedadores Urbanos y Puntos Verdes</t>
  </si>
  <si>
    <t>Tratamiento de neumáticos fuera de uso</t>
  </si>
  <si>
    <t>Museo a Cielo Abierto</t>
  </si>
  <si>
    <t>Indicadores Patrimoniales</t>
  </si>
  <si>
    <t>Restauración y Mantenimiento de Bs. Patrimoniales e Historicos</t>
  </si>
  <si>
    <t>Plan Municipal de Accesibilidad</t>
  </si>
  <si>
    <t>Observatorio Ubano</t>
  </si>
  <si>
    <t>Georreferenciación de Godoy Cruz 2020</t>
  </si>
  <si>
    <t>Restauración y Mantenimiento de Bs. Patromoniales e Historicos</t>
  </si>
  <si>
    <t>Capacitación personal sobre Museos y Patrimonio</t>
  </si>
  <si>
    <t>Participación Educativa</t>
  </si>
  <si>
    <t>PRESUPUESTO AÑO 2015</t>
  </si>
  <si>
    <t>DEPARTAMENTO EJECUTIVO  - H.C.D. - JUZGADOS</t>
  </si>
  <si>
    <t>Bonificación por M.Dedicación</t>
  </si>
  <si>
    <t>Suplmentos por Riesgo</t>
  </si>
  <si>
    <t>Bonif por Título y/o Resp. Profecional</t>
  </si>
  <si>
    <t>PAC bienes de consumo</t>
  </si>
  <si>
    <t>Públicidad y propaganda</t>
  </si>
  <si>
    <t>Gastos de imprenta y repoducción</t>
  </si>
  <si>
    <t>Colecciónes y elementos de bibliotecas y museos</t>
  </si>
  <si>
    <t>TOTAL EROGACIONES (b+c+d)</t>
  </si>
  <si>
    <t>#REF!</t>
  </si>
  <si>
    <t>ORDENANZA N° 7091/2020</t>
  </si>
  <si>
    <t>6.2.</t>
  </si>
  <si>
    <t>6.2.1.</t>
  </si>
  <si>
    <t>6.2.2.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</si>
</sst>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 * #,##0.00_ ;_ * \-#,##0.00_ ;_ * \-??_ ;_ @_ "/>
    <numFmt numFmtId="165" formatCode="#,##0_ ;\-#,##0\ "/>
    <numFmt numFmtId="166" formatCode="0.00\ %"/>
    <numFmt numFmtId="167" formatCode="_ * #,##0_ ;_ * \-#,##0_ ;_ * \-??_ ;_ @_ "/>
    <numFmt numFmtId="168" formatCode="_ &quot;$ &quot;* #,##0.00_ ;_ &quot;$ &quot;* \-#,##0.00_ ;_ &quot;$ &quot;* \-??_ ;_ @_ "/>
    <numFmt numFmtId="169" formatCode="0.0000"/>
    <numFmt numFmtId="170" formatCode="0\ %"/>
    <numFmt numFmtId="171" formatCode="0.0%"/>
    <numFmt numFmtId="172" formatCode="_ &quot;$ &quot;* #,##0_ ;_ &quot;$ &quot;* \-#,##0_ ;_ &quot;$ &quot;* \-??_ ;_ @_ "/>
    <numFmt numFmtId="173" formatCode="&quot;$ &quot;#,##0"/>
    <numFmt numFmtId="174" formatCode="&quot;$ &quot;#,##0.00"/>
    <numFmt numFmtId="175" formatCode="#,##0.0000"/>
  </numFmts>
  <fonts count="52" x14ac:knownFonts="1">
    <font>
      <sz val="11"/>
      <color rgb="FF000000"/>
      <name val="Calibri"/>
    </font>
    <font>
      <sz val="10"/>
      <color theme="1"/>
      <name val="Calibri"/>
      <family val="2"/>
    </font>
    <font>
      <sz val="12"/>
      <color rgb="FF000000"/>
      <name val="Times New Roman"/>
      <family val="1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i/>
      <u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i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rgb="FFFF0000"/>
      <name val="Calibri"/>
      <family val="2"/>
    </font>
    <font>
      <b/>
      <i/>
      <sz val="10"/>
      <color rgb="FF000000"/>
      <name val="Calibri"/>
      <family val="2"/>
    </font>
    <font>
      <b/>
      <sz val="9"/>
      <color theme="1"/>
      <name val="Calibri"/>
      <family val="2"/>
    </font>
    <font>
      <b/>
      <i/>
      <u/>
      <sz val="11"/>
      <color rgb="FF000000"/>
      <name val="Calibri"/>
      <family val="2"/>
    </font>
    <font>
      <b/>
      <sz val="10"/>
      <color theme="1"/>
      <name val="Calibri"/>
      <family val="2"/>
    </font>
    <font>
      <sz val="11"/>
      <name val="Calibri"/>
      <family val="2"/>
    </font>
    <font>
      <b/>
      <sz val="8"/>
      <color theme="1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1"/>
      <color theme="1"/>
      <name val="Calibri"/>
      <family val="2"/>
    </font>
    <font>
      <i/>
      <sz val="11"/>
      <color rgb="FF000000"/>
      <name val="Calibri"/>
      <family val="2"/>
    </font>
    <font>
      <b/>
      <sz val="8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b/>
      <sz val="12"/>
      <color theme="1"/>
      <name val="Calibri"/>
      <family val="2"/>
    </font>
    <font>
      <b/>
      <u/>
      <sz val="11"/>
      <color theme="1"/>
      <name val="Calibri"/>
      <family val="2"/>
    </font>
    <font>
      <sz val="9"/>
      <color theme="1"/>
      <name val="Calibri"/>
      <family val="2"/>
    </font>
    <font>
      <b/>
      <sz val="16"/>
      <color theme="1"/>
      <name val="Calibri"/>
      <family val="2"/>
    </font>
    <font>
      <b/>
      <sz val="10"/>
      <color rgb="FFFFFFFF"/>
      <name val="Calibri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sz val="9"/>
      <color rgb="FF000000"/>
      <name val="Arial"/>
      <family val="2"/>
    </font>
    <font>
      <i/>
      <sz val="10"/>
      <color theme="1"/>
      <name val="Calibri"/>
      <family val="2"/>
    </font>
    <font>
      <b/>
      <sz val="14"/>
      <color rgb="FF000000"/>
      <name val="Calibri"/>
      <family val="2"/>
    </font>
    <font>
      <sz val="12"/>
      <color rgb="FF000000"/>
      <name val="Calibri"/>
      <family val="2"/>
    </font>
    <font>
      <b/>
      <sz val="8"/>
      <color rgb="FFFFFFFF"/>
      <name val="Calibri"/>
      <family val="2"/>
    </font>
    <font>
      <b/>
      <sz val="11"/>
      <color rgb="FFFFFFFF"/>
      <name val="Calibri"/>
      <family val="2"/>
    </font>
    <font>
      <b/>
      <u/>
      <sz val="12"/>
      <color rgb="FF000000"/>
      <name val="Calibri"/>
      <family val="2"/>
    </font>
    <font>
      <i/>
      <sz val="9"/>
      <color rgb="FF000000"/>
      <name val="Calibri"/>
      <family val="2"/>
    </font>
    <font>
      <i/>
      <sz val="9"/>
      <color theme="1"/>
      <name val="Calibri"/>
      <family val="2"/>
    </font>
    <font>
      <b/>
      <sz val="9"/>
      <color rgb="FFFF0000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9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CC99FF"/>
        <bgColor rgb="FFCC99FF"/>
      </patternFill>
    </fill>
    <fill>
      <patternFill patternType="solid">
        <fgColor rgb="FFFFFFFF"/>
        <bgColor rgb="FFFFFFFF"/>
      </patternFill>
    </fill>
    <fill>
      <patternFill patternType="solid">
        <fgColor rgb="FF800080"/>
        <bgColor rgb="FF800080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rgb="FFFFFF00"/>
      </patternFill>
    </fill>
  </fills>
  <borders count="86">
    <border>
      <left/>
      <right/>
      <top/>
      <bottom/>
      <diagonal/>
    </border>
    <border>
      <left/>
      <right/>
      <top/>
      <bottom style="thick">
        <color rgb="FF808080"/>
      </bottom>
      <diagonal/>
    </border>
    <border>
      <left/>
      <right/>
      <top/>
      <bottom/>
      <diagonal/>
    </border>
    <border>
      <left style="medium">
        <color rgb="FF333333"/>
      </left>
      <right/>
      <top style="medium">
        <color rgb="FF333333"/>
      </top>
      <bottom/>
      <diagonal/>
    </border>
    <border>
      <left style="medium">
        <color rgb="FF333333"/>
      </left>
      <right style="medium">
        <color rgb="FF333333"/>
      </right>
      <top style="medium">
        <color rgb="FF333333"/>
      </top>
      <bottom/>
      <diagonal/>
    </border>
    <border>
      <left/>
      <right style="medium">
        <color rgb="FF333333"/>
      </right>
      <top style="medium">
        <color rgb="FF333333"/>
      </top>
      <bottom/>
      <diagonal/>
    </border>
    <border>
      <left style="medium">
        <color rgb="FF333333"/>
      </left>
      <right/>
      <top/>
      <bottom/>
      <diagonal/>
    </border>
    <border>
      <left style="medium">
        <color rgb="FF333333"/>
      </left>
      <right style="medium">
        <color rgb="FF333333"/>
      </right>
      <top/>
      <bottom/>
      <diagonal/>
    </border>
    <border>
      <left/>
      <right style="medium">
        <color rgb="FF333333"/>
      </right>
      <top/>
      <bottom/>
      <diagonal/>
    </border>
    <border>
      <left style="medium">
        <color rgb="FF333333"/>
      </left>
      <right/>
      <top/>
      <bottom/>
      <diagonal/>
    </border>
    <border>
      <left style="medium">
        <color rgb="FF333333"/>
      </left>
      <right style="medium">
        <color rgb="FF333333"/>
      </right>
      <top style="thin">
        <color rgb="FF808080"/>
      </top>
      <bottom style="thin">
        <color rgb="FF808080"/>
      </bottom>
      <diagonal/>
    </border>
    <border>
      <left/>
      <right style="medium">
        <color rgb="FF333333"/>
      </right>
      <top/>
      <bottom/>
      <diagonal/>
    </border>
    <border>
      <left style="medium">
        <color rgb="FF333333"/>
      </left>
      <right style="medium">
        <color rgb="FF333333"/>
      </right>
      <top style="thin">
        <color rgb="FF808080"/>
      </top>
      <bottom style="medium">
        <color rgb="FF333333"/>
      </bottom>
      <diagonal/>
    </border>
    <border>
      <left style="medium">
        <color rgb="FF333333"/>
      </left>
      <right style="medium">
        <color rgb="FF333333"/>
      </right>
      <top/>
      <bottom style="medium">
        <color rgb="FF333333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808000"/>
      </right>
      <top style="thin">
        <color rgb="FF000080"/>
      </top>
      <bottom style="thin">
        <color rgb="FF000080"/>
      </bottom>
      <diagonal/>
    </border>
    <border>
      <left style="thin">
        <color rgb="FF80800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 style="thin">
        <color rgb="FF000080"/>
      </right>
      <top/>
      <bottom/>
      <diagonal/>
    </border>
    <border>
      <left style="thin">
        <color rgb="FF000080"/>
      </left>
      <right style="thin">
        <color rgb="FF000080"/>
      </right>
      <top/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/>
      <diagonal/>
    </border>
    <border>
      <left style="thin">
        <color rgb="FF808000"/>
      </left>
      <right style="thin">
        <color rgb="FF808000"/>
      </right>
      <top style="thin">
        <color rgb="FF808000"/>
      </top>
      <bottom style="thin">
        <color rgb="FF808000"/>
      </bottom>
      <diagonal/>
    </border>
    <border>
      <left/>
      <right style="thin">
        <color rgb="FF808000"/>
      </right>
      <top style="thin">
        <color rgb="FF808000"/>
      </top>
      <bottom style="thin">
        <color rgb="FF808000"/>
      </bottom>
      <diagonal/>
    </border>
    <border>
      <left/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/>
      <top style="thin">
        <color rgb="FF000080"/>
      </top>
      <bottom style="thin">
        <color rgb="FF000080"/>
      </bottom>
      <diagonal/>
    </border>
    <border>
      <left/>
      <right/>
      <top style="thin">
        <color rgb="FF000080"/>
      </top>
      <bottom/>
      <diagonal/>
    </border>
    <border>
      <left/>
      <right/>
      <top style="thin">
        <color rgb="FF000080"/>
      </top>
      <bottom/>
      <diagonal/>
    </border>
    <border>
      <left/>
      <right/>
      <top style="thin">
        <color rgb="FF000080"/>
      </top>
      <bottom/>
      <diagonal/>
    </border>
    <border>
      <left/>
      <right style="thin">
        <color rgb="FF808000"/>
      </right>
      <top style="thin">
        <color rgb="FF000080"/>
      </top>
      <bottom/>
      <diagonal/>
    </border>
    <border>
      <left style="thin">
        <color rgb="FF003366"/>
      </left>
      <right/>
      <top style="thin">
        <color rgb="FF003366"/>
      </top>
      <bottom style="thin">
        <color rgb="FF003366"/>
      </bottom>
      <diagonal/>
    </border>
    <border>
      <left/>
      <right/>
      <top style="thin">
        <color rgb="FF003366"/>
      </top>
      <bottom style="thin">
        <color rgb="FF003366"/>
      </bottom>
      <diagonal/>
    </border>
    <border>
      <left/>
      <right style="thin">
        <color rgb="FF003366"/>
      </right>
      <top style="thin">
        <color rgb="FF003366"/>
      </top>
      <bottom style="thin">
        <color rgb="FF003366"/>
      </bottom>
      <diagonal/>
    </border>
    <border>
      <left/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/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medium">
        <color rgb="FF808080"/>
      </right>
      <top style="thin">
        <color rgb="FF808080"/>
      </top>
      <bottom/>
      <diagonal/>
    </border>
    <border>
      <left/>
      <right style="medium">
        <color rgb="FF808080"/>
      </right>
      <top style="thin">
        <color rgb="FF808080"/>
      </top>
      <bottom/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333399"/>
      </left>
      <right style="medium">
        <color rgb="FF333399"/>
      </right>
      <top style="medium">
        <color rgb="FF333399"/>
      </top>
      <bottom/>
      <diagonal/>
    </border>
    <border>
      <left style="medium">
        <color rgb="FF333399"/>
      </left>
      <right/>
      <top style="medium">
        <color rgb="FF333399"/>
      </top>
      <bottom style="medium">
        <color rgb="FF333399"/>
      </bottom>
      <diagonal/>
    </border>
    <border>
      <left/>
      <right/>
      <top style="medium">
        <color rgb="FF333399"/>
      </top>
      <bottom style="medium">
        <color rgb="FF333399"/>
      </bottom>
      <diagonal/>
    </border>
    <border>
      <left/>
      <right style="medium">
        <color rgb="FF333399"/>
      </right>
      <top style="medium">
        <color rgb="FF333399"/>
      </top>
      <bottom style="medium">
        <color rgb="FF333399"/>
      </bottom>
      <diagonal/>
    </border>
    <border>
      <left style="medium">
        <color rgb="FF333399"/>
      </left>
      <right style="medium">
        <color rgb="FF333399"/>
      </right>
      <top style="medium">
        <color rgb="FF333399"/>
      </top>
      <bottom style="medium">
        <color rgb="FF333399"/>
      </bottom>
      <diagonal/>
    </border>
    <border>
      <left style="medium">
        <color rgb="FF969696"/>
      </left>
      <right style="medium">
        <color rgb="FF969696"/>
      </right>
      <top style="medium">
        <color rgb="FF969696"/>
      </top>
      <bottom style="medium">
        <color rgb="FF969696"/>
      </bottom>
      <diagonal/>
    </border>
    <border>
      <left/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808080"/>
      </left>
      <right style="thin">
        <color rgb="FF333399"/>
      </right>
      <top style="thin">
        <color rgb="FF333399"/>
      </top>
      <bottom style="thin">
        <color rgb="FF333399"/>
      </bottom>
      <diagonal/>
    </border>
    <border>
      <left style="thin">
        <color rgb="FF333399"/>
      </left>
      <right style="thin">
        <color rgb="FF333399"/>
      </right>
      <top style="thin">
        <color rgb="FF333399"/>
      </top>
      <bottom style="thin">
        <color rgb="FF333399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medium">
        <color rgb="FF808080"/>
      </left>
      <right style="medium">
        <color rgb="FF808080"/>
      </right>
      <top/>
      <bottom style="thin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/>
      <right/>
      <top style="medium">
        <color rgb="FFC0C0C0"/>
      </top>
      <bottom/>
      <diagonal/>
    </border>
    <border>
      <left/>
      <right/>
      <top style="medium">
        <color rgb="FFC0C0C0"/>
      </top>
      <bottom/>
      <diagonal/>
    </border>
    <border>
      <left/>
      <right style="medium">
        <color rgb="FFC0C0C0"/>
      </right>
      <top style="medium">
        <color rgb="FFC0C0C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</borders>
  <cellStyleXfs count="2">
    <xf numFmtId="0" fontId="0" fillId="0" borderId="0"/>
    <xf numFmtId="9" fontId="51" fillId="0" borderId="0" applyFont="0" applyFill="0" applyBorder="0" applyAlignment="0" applyProtection="0"/>
  </cellStyleXfs>
  <cellXfs count="437">
    <xf numFmtId="0" fontId="0" fillId="0" borderId="0" xfId="0" applyFont="1" applyAlignment="1"/>
    <xf numFmtId="0" fontId="1" fillId="0" borderId="0" xfId="0" applyFont="1" applyAlignment="1"/>
    <xf numFmtId="4" fontId="1" fillId="0" borderId="0" xfId="0" applyNumberFormat="1" applyFont="1" applyAlignment="1"/>
    <xf numFmtId="164" fontId="1" fillId="0" borderId="0" xfId="0" applyNumberFormat="1" applyFont="1" applyAlignment="1"/>
    <xf numFmtId="3" fontId="1" fillId="0" borderId="0" xfId="0" applyNumberFormat="1" applyFont="1" applyAlignment="1"/>
    <xf numFmtId="0" fontId="2" fillId="0" borderId="0" xfId="0" applyFont="1" applyAlignment="1"/>
    <xf numFmtId="0" fontId="1" fillId="0" borderId="1" xfId="0" applyFont="1" applyBorder="1" applyAlignment="1"/>
    <xf numFmtId="0" fontId="3" fillId="0" borderId="0" xfId="0" applyFont="1" applyAlignment="1"/>
    <xf numFmtId="0" fontId="4" fillId="0" borderId="0" xfId="0" applyFont="1" applyAlignment="1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9" fillId="0" borderId="0" xfId="0" applyFont="1" applyAlignment="1"/>
    <xf numFmtId="165" fontId="10" fillId="2" borderId="2" xfId="0" applyNumberFormat="1" applyFont="1" applyFill="1" applyBorder="1" applyAlignment="1"/>
    <xf numFmtId="166" fontId="10" fillId="2" borderId="2" xfId="0" applyNumberFormat="1" applyFont="1" applyFill="1" applyBorder="1" applyAlignment="1"/>
    <xf numFmtId="0" fontId="10" fillId="0" borderId="0" xfId="0" applyFont="1" applyAlignment="1"/>
    <xf numFmtId="0" fontId="6" fillId="0" borderId="0" xfId="0" applyFont="1" applyAlignment="1"/>
    <xf numFmtId="165" fontId="6" fillId="2" borderId="2" xfId="0" applyNumberFormat="1" applyFont="1" applyFill="1" applyBorder="1" applyAlignment="1"/>
    <xf numFmtId="166" fontId="6" fillId="2" borderId="2" xfId="0" applyNumberFormat="1" applyFont="1" applyFill="1" applyBorder="1" applyAlignment="1"/>
    <xf numFmtId="165" fontId="4" fillId="0" borderId="0" xfId="0" applyNumberFormat="1" applyFont="1" applyAlignment="1"/>
    <xf numFmtId="166" fontId="4" fillId="0" borderId="0" xfId="0" applyNumberFormat="1" applyFont="1" applyAlignment="1"/>
    <xf numFmtId="165" fontId="6" fillId="0" borderId="0" xfId="0" applyNumberFormat="1" applyFont="1" applyAlignment="1"/>
    <xf numFmtId="165" fontId="0" fillId="0" borderId="0" xfId="0" applyNumberFormat="1" applyFont="1" applyAlignment="1"/>
    <xf numFmtId="165" fontId="10" fillId="0" borderId="0" xfId="0" applyNumberFormat="1" applyFont="1" applyAlignment="1"/>
    <xf numFmtId="0" fontId="11" fillId="0" borderId="0" xfId="0" applyFont="1" applyAlignment="1">
      <alignment horizontal="center"/>
    </xf>
    <xf numFmtId="167" fontId="6" fillId="0" borderId="0" xfId="0" applyNumberFormat="1" applyFont="1" applyAlignment="1"/>
    <xf numFmtId="168" fontId="4" fillId="0" borderId="0" xfId="0" applyNumberFormat="1" applyFont="1" applyAlignment="1"/>
    <xf numFmtId="0" fontId="13" fillId="0" borderId="0" xfId="0" applyFont="1" applyAlignment="1"/>
    <xf numFmtId="168" fontId="0" fillId="0" borderId="0" xfId="0" applyNumberFormat="1" applyFont="1" applyAlignment="1"/>
    <xf numFmtId="169" fontId="13" fillId="0" borderId="0" xfId="0" applyNumberFormat="1" applyFont="1" applyAlignment="1"/>
    <xf numFmtId="168" fontId="10" fillId="0" borderId="0" xfId="0" applyNumberFormat="1" applyFont="1" applyAlignment="1"/>
    <xf numFmtId="170" fontId="10" fillId="0" borderId="0" xfId="0" applyNumberFormat="1" applyFont="1" applyAlignment="1"/>
    <xf numFmtId="0" fontId="14" fillId="0" borderId="0" xfId="0" applyFont="1" applyAlignment="1">
      <alignment horizontal="center"/>
    </xf>
    <xf numFmtId="170" fontId="0" fillId="0" borderId="0" xfId="0" applyNumberFormat="1" applyFont="1" applyAlignment="1"/>
    <xf numFmtId="0" fontId="15" fillId="2" borderId="3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0" fillId="0" borderId="9" xfId="0" applyFont="1" applyBorder="1" applyAlignment="1"/>
    <xf numFmtId="165" fontId="10" fillId="3" borderId="7" xfId="0" applyNumberFormat="1" applyFont="1" applyFill="1" applyBorder="1" applyAlignment="1"/>
    <xf numFmtId="165" fontId="0" fillId="3" borderId="8" xfId="0" applyNumberFormat="1" applyFont="1" applyFill="1" applyBorder="1" applyAlignment="1"/>
    <xf numFmtId="165" fontId="0" fillId="3" borderId="7" xfId="0" applyNumberFormat="1" applyFont="1" applyFill="1" applyBorder="1" applyAlignment="1"/>
    <xf numFmtId="0" fontId="4" fillId="0" borderId="9" xfId="0" applyFont="1" applyBorder="1" applyAlignment="1"/>
    <xf numFmtId="0" fontId="6" fillId="0" borderId="9" xfId="0" applyFont="1" applyBorder="1" applyAlignment="1">
      <alignment horizontal="center"/>
    </xf>
    <xf numFmtId="165" fontId="6" fillId="3" borderId="8" xfId="0" applyNumberFormat="1" applyFont="1" applyFill="1" applyBorder="1" applyAlignment="1"/>
    <xf numFmtId="0" fontId="10" fillId="2" borderId="10" xfId="0" applyFont="1" applyFill="1" applyBorder="1" applyAlignment="1">
      <alignment horizontal="center"/>
    </xf>
    <xf numFmtId="165" fontId="10" fillId="2" borderId="7" xfId="0" applyNumberFormat="1" applyFont="1" applyFill="1" applyBorder="1" applyAlignment="1"/>
    <xf numFmtId="165" fontId="10" fillId="2" borderId="8" xfId="0" applyNumberFormat="1" applyFont="1" applyFill="1" applyBorder="1" applyAlignment="1"/>
    <xf numFmtId="0" fontId="16" fillId="0" borderId="9" xfId="0" applyFont="1" applyBorder="1" applyAlignment="1"/>
    <xf numFmtId="0" fontId="6" fillId="0" borderId="9" xfId="0" applyFont="1" applyBorder="1" applyAlignment="1"/>
    <xf numFmtId="165" fontId="6" fillId="3" borderId="7" xfId="0" applyNumberFormat="1" applyFont="1" applyFill="1" applyBorder="1" applyAlignment="1"/>
    <xf numFmtId="0" fontId="0" fillId="0" borderId="11" xfId="0" applyFont="1" applyBorder="1" applyAlignment="1"/>
    <xf numFmtId="0" fontId="10" fillId="2" borderId="12" xfId="0" applyFont="1" applyFill="1" applyBorder="1" applyAlignment="1">
      <alignment horizontal="center"/>
    </xf>
    <xf numFmtId="165" fontId="10" fillId="2" borderId="13" xfId="0" applyNumberFormat="1" applyFont="1" applyFill="1" applyBorder="1" applyAlignment="1"/>
    <xf numFmtId="165" fontId="10" fillId="2" borderId="14" xfId="0" applyNumberFormat="1" applyFont="1" applyFill="1" applyBorder="1" applyAlignment="1"/>
    <xf numFmtId="167" fontId="1" fillId="0" borderId="0" xfId="0" applyNumberFormat="1" applyFont="1" applyAlignment="1"/>
    <xf numFmtId="167" fontId="1" fillId="0" borderId="1" xfId="0" applyNumberFormat="1" applyFont="1" applyBorder="1" applyAlignment="1"/>
    <xf numFmtId="167" fontId="0" fillId="0" borderId="0" xfId="0" applyNumberFormat="1" applyFont="1" applyAlignment="1"/>
    <xf numFmtId="4" fontId="0" fillId="0" borderId="0" xfId="0" applyNumberFormat="1" applyFont="1" applyAlignment="1"/>
    <xf numFmtId="164" fontId="0" fillId="0" borderId="0" xfId="0" applyNumberFormat="1" applyFont="1" applyAlignment="1"/>
    <xf numFmtId="167" fontId="4" fillId="0" borderId="0" xfId="0" applyNumberFormat="1" applyFont="1" applyAlignment="1"/>
    <xf numFmtId="4" fontId="4" fillId="0" borderId="0" xfId="0" applyNumberFormat="1" applyFont="1" applyAlignment="1"/>
    <xf numFmtId="164" fontId="4" fillId="0" borderId="0" xfId="0" applyNumberFormat="1" applyFont="1" applyAlignment="1"/>
    <xf numFmtId="167" fontId="17" fillId="2" borderId="2" xfId="0" applyNumberFormat="1" applyFont="1" applyFill="1" applyBorder="1" applyAlignment="1">
      <alignment horizontal="center"/>
    </xf>
    <xf numFmtId="0" fontId="19" fillId="2" borderId="2" xfId="0" applyFont="1" applyFill="1" applyBorder="1" applyAlignment="1"/>
    <xf numFmtId="0" fontId="3" fillId="2" borderId="20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17" fillId="2" borderId="20" xfId="0" applyFont="1" applyFill="1" applyBorder="1" applyAlignment="1"/>
    <xf numFmtId="167" fontId="17" fillId="2" borderId="20" xfId="0" applyNumberFormat="1" applyFont="1" applyFill="1" applyBorder="1" applyAlignment="1"/>
    <xf numFmtId="0" fontId="3" fillId="0" borderId="20" xfId="0" applyFont="1" applyBorder="1" applyAlignment="1">
      <alignment horizontal="center"/>
    </xf>
    <xf numFmtId="49" fontId="3" fillId="0" borderId="20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3" fillId="0" borderId="20" xfId="0" applyFont="1" applyBorder="1" applyAlignment="1"/>
    <xf numFmtId="167" fontId="3" fillId="0" borderId="20" xfId="0" applyNumberFormat="1" applyFont="1" applyBorder="1" applyAlignment="1"/>
    <xf numFmtId="49" fontId="4" fillId="0" borderId="20" xfId="0" applyNumberFormat="1" applyFont="1" applyBorder="1" applyAlignment="1">
      <alignment horizontal="center"/>
    </xf>
    <xf numFmtId="0" fontId="4" fillId="0" borderId="20" xfId="0" applyFont="1" applyBorder="1" applyAlignment="1"/>
    <xf numFmtId="167" fontId="1" fillId="0" borderId="20" xfId="0" applyNumberFormat="1" applyFont="1" applyBorder="1" applyAlignment="1"/>
    <xf numFmtId="167" fontId="4" fillId="0" borderId="20" xfId="0" applyNumberFormat="1" applyFont="1" applyBorder="1" applyAlignment="1"/>
    <xf numFmtId="49" fontId="3" fillId="2" borderId="20" xfId="0" applyNumberFormat="1" applyFont="1" applyFill="1" applyBorder="1" applyAlignment="1">
      <alignment horizontal="center"/>
    </xf>
    <xf numFmtId="49" fontId="4" fillId="2" borderId="20" xfId="0" applyNumberFormat="1" applyFont="1" applyFill="1" applyBorder="1" applyAlignment="1">
      <alignment horizontal="center"/>
    </xf>
    <xf numFmtId="0" fontId="3" fillId="2" borderId="20" xfId="0" applyFont="1" applyFill="1" applyBorder="1" applyAlignment="1"/>
    <xf numFmtId="167" fontId="3" fillId="2" borderId="20" xfId="0" applyNumberFormat="1" applyFont="1" applyFill="1" applyBorder="1" applyAlignment="1"/>
    <xf numFmtId="167" fontId="3" fillId="0" borderId="0" xfId="0" applyNumberFormat="1" applyFont="1" applyAlignment="1"/>
    <xf numFmtId="167" fontId="17" fillId="0" borderId="20" xfId="0" applyNumberFormat="1" applyFont="1" applyBorder="1" applyAlignment="1"/>
    <xf numFmtId="0" fontId="17" fillId="2" borderId="20" xfId="0" applyFont="1" applyFill="1" applyBorder="1" applyAlignment="1">
      <alignment horizontal="right"/>
    </xf>
    <xf numFmtId="4" fontId="3" fillId="0" borderId="0" xfId="0" applyNumberFormat="1" applyFont="1" applyAlignment="1"/>
    <xf numFmtId="167" fontId="21" fillId="2" borderId="20" xfId="0" applyNumberFormat="1" applyFont="1" applyFill="1" applyBorder="1" applyAlignment="1"/>
    <xf numFmtId="0" fontId="3" fillId="2" borderId="21" xfId="0" applyFont="1" applyFill="1" applyBorder="1" applyAlignment="1">
      <alignment horizontal="center"/>
    </xf>
    <xf numFmtId="49" fontId="3" fillId="2" borderId="21" xfId="0" applyNumberFormat="1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0" fontId="17" fillId="2" borderId="21" xfId="0" applyFont="1" applyFill="1" applyBorder="1" applyAlignment="1"/>
    <xf numFmtId="0" fontId="1" fillId="2" borderId="22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49" fontId="1" fillId="2" borderId="23" xfId="0" applyNumberFormat="1" applyFont="1" applyFill="1" applyBorder="1" applyAlignment="1">
      <alignment horizontal="center"/>
    </xf>
    <xf numFmtId="0" fontId="17" fillId="2" borderId="24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/>
    </xf>
    <xf numFmtId="0" fontId="6" fillId="2" borderId="2" xfId="0" applyFont="1" applyFill="1" applyBorder="1" applyAlignment="1"/>
    <xf numFmtId="167" fontId="6" fillId="2" borderId="25" xfId="0" applyNumberFormat="1" applyFont="1" applyFill="1" applyBorder="1" applyAlignment="1"/>
    <xf numFmtId="170" fontId="6" fillId="2" borderId="25" xfId="0" applyNumberFormat="1" applyFont="1" applyFill="1" applyBorder="1" applyAlignment="1"/>
    <xf numFmtId="0" fontId="22" fillId="0" borderId="0" xfId="0" applyFont="1"/>
    <xf numFmtId="167" fontId="0" fillId="2" borderId="2" xfId="0" applyNumberFormat="1" applyFont="1" applyFill="1" applyBorder="1" applyAlignment="1"/>
    <xf numFmtId="167" fontId="0" fillId="0" borderId="26" xfId="0" applyNumberFormat="1" applyFont="1" applyBorder="1" applyAlignment="1"/>
    <xf numFmtId="170" fontId="0" fillId="0" borderId="26" xfId="0" applyNumberFormat="1" applyFont="1" applyBorder="1" applyAlignment="1"/>
    <xf numFmtId="170" fontId="8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7" fontId="0" fillId="0" borderId="27" xfId="0" applyNumberFormat="1" applyFont="1" applyBorder="1" applyAlignment="1"/>
    <xf numFmtId="167" fontId="0" fillId="0" borderId="28" xfId="0" applyNumberFormat="1" applyFont="1" applyBorder="1" applyAlignment="1"/>
    <xf numFmtId="170" fontId="6" fillId="2" borderId="25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/>
    </xf>
    <xf numFmtId="167" fontId="0" fillId="0" borderId="25" xfId="0" applyNumberFormat="1" applyFont="1" applyBorder="1" applyAlignment="1"/>
    <xf numFmtId="164" fontId="6" fillId="2" borderId="25" xfId="0" applyNumberFormat="1" applyFont="1" applyFill="1" applyBorder="1" applyAlignment="1"/>
    <xf numFmtId="164" fontId="6" fillId="2" borderId="2" xfId="0" applyNumberFormat="1" applyFont="1" applyFill="1" applyBorder="1" applyAlignment="1"/>
    <xf numFmtId="167" fontId="10" fillId="0" borderId="25" xfId="0" applyNumberFormat="1" applyFont="1" applyBorder="1" applyAlignment="1"/>
    <xf numFmtId="0" fontId="23" fillId="0" borderId="0" xfId="0" applyFont="1" applyAlignment="1"/>
    <xf numFmtId="164" fontId="0" fillId="2" borderId="2" xfId="0" applyNumberFormat="1" applyFont="1" applyFill="1" applyBorder="1" applyAlignment="1"/>
    <xf numFmtId="164" fontId="4" fillId="2" borderId="2" xfId="0" applyNumberFormat="1" applyFont="1" applyFill="1" applyBorder="1" applyAlignment="1"/>
    <xf numFmtId="167" fontId="4" fillId="0" borderId="25" xfId="0" applyNumberFormat="1" applyFont="1" applyBorder="1" applyAlignment="1"/>
    <xf numFmtId="0" fontId="0" fillId="0" borderId="0" xfId="0" applyFont="1" applyAlignment="1"/>
    <xf numFmtId="0" fontId="24" fillId="2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167" fontId="6" fillId="2" borderId="2" xfId="0" applyNumberFormat="1" applyFont="1" applyFill="1" applyBorder="1" applyAlignment="1">
      <alignment horizontal="center"/>
    </xf>
    <xf numFmtId="167" fontId="25" fillId="0" borderId="25" xfId="0" applyNumberFormat="1" applyFont="1" applyBorder="1" applyAlignment="1"/>
    <xf numFmtId="167" fontId="13" fillId="0" borderId="25" xfId="0" applyNumberFormat="1" applyFont="1" applyBorder="1" applyAlignment="1"/>
    <xf numFmtId="0" fontId="6" fillId="2" borderId="2" xfId="0" applyFont="1" applyFill="1" applyBorder="1" applyAlignment="1">
      <alignment horizontal="right"/>
    </xf>
    <xf numFmtId="167" fontId="6" fillId="2" borderId="25" xfId="0" applyNumberFormat="1" applyFont="1" applyFill="1" applyBorder="1" applyAlignment="1">
      <alignment horizontal="center"/>
    </xf>
    <xf numFmtId="167" fontId="6" fillId="2" borderId="2" xfId="0" applyNumberFormat="1" applyFont="1" applyFill="1" applyBorder="1" applyAlignment="1"/>
    <xf numFmtId="0" fontId="7" fillId="2" borderId="2" xfId="0" applyFont="1" applyFill="1" applyBorder="1" applyAlignment="1">
      <alignment horizontal="center" vertical="center" wrapText="1"/>
    </xf>
    <xf numFmtId="49" fontId="7" fillId="0" borderId="0" xfId="0" applyNumberFormat="1" applyFont="1" applyAlignment="1">
      <alignment horizontal="center"/>
    </xf>
    <xf numFmtId="167" fontId="26" fillId="2" borderId="25" xfId="0" applyNumberFormat="1" applyFont="1" applyFill="1" applyBorder="1" applyAlignment="1"/>
    <xf numFmtId="167" fontId="0" fillId="0" borderId="0" xfId="0" applyNumberFormat="1" applyFont="1" applyAlignment="1">
      <alignment horizontal="center"/>
    </xf>
    <xf numFmtId="167" fontId="23" fillId="0" borderId="0" xfId="0" applyNumberFormat="1" applyFont="1" applyAlignment="1"/>
    <xf numFmtId="167" fontId="10" fillId="0" borderId="0" xfId="0" applyNumberFormat="1" applyFont="1" applyAlignment="1"/>
    <xf numFmtId="3" fontId="0" fillId="0" borderId="0" xfId="0" applyNumberFormat="1" applyFont="1" applyAlignment="1"/>
    <xf numFmtId="167" fontId="27" fillId="0" borderId="25" xfId="0" applyNumberFormat="1" applyFont="1" applyBorder="1" applyAlignment="1"/>
    <xf numFmtId="164" fontId="6" fillId="0" borderId="0" xfId="0" applyNumberFormat="1" applyFont="1" applyAlignment="1"/>
    <xf numFmtId="167" fontId="3" fillId="2" borderId="25" xfId="0" applyNumberFormat="1" applyFont="1" applyFill="1" applyBorder="1" applyAlignment="1"/>
    <xf numFmtId="167" fontId="0" fillId="0" borderId="30" xfId="0" applyNumberFormat="1" applyFont="1" applyBorder="1" applyAlignment="1"/>
    <xf numFmtId="167" fontId="6" fillId="0" borderId="25" xfId="0" applyNumberFormat="1" applyFont="1" applyBorder="1" applyAlignment="1"/>
    <xf numFmtId="167" fontId="0" fillId="0" borderId="31" xfId="0" applyNumberFormat="1" applyFont="1" applyBorder="1" applyAlignment="1"/>
    <xf numFmtId="167" fontId="10" fillId="2" borderId="2" xfId="0" applyNumberFormat="1" applyFont="1" applyFill="1" applyBorder="1" applyAlignment="1"/>
    <xf numFmtId="167" fontId="28" fillId="0" borderId="0" xfId="0" applyNumberFormat="1" applyFont="1" applyAlignment="1"/>
    <xf numFmtId="0" fontId="1" fillId="0" borderId="0" xfId="0" applyFont="1" applyAlignment="1">
      <alignment horizontal="center"/>
    </xf>
    <xf numFmtId="167" fontId="0" fillId="0" borderId="32" xfId="0" applyNumberFormat="1" applyFont="1" applyBorder="1" applyAlignment="1"/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2" borderId="2" xfId="0" applyFont="1" applyFill="1" applyBorder="1" applyAlignment="1">
      <alignment horizontal="center"/>
    </xf>
    <xf numFmtId="49" fontId="6" fillId="2" borderId="25" xfId="0" applyNumberFormat="1" applyFont="1" applyFill="1" applyBorder="1" applyAlignment="1">
      <alignment horizontal="center"/>
    </xf>
    <xf numFmtId="49" fontId="0" fillId="2" borderId="25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left"/>
    </xf>
    <xf numFmtId="49" fontId="6" fillId="0" borderId="25" xfId="0" applyNumberFormat="1" applyFont="1" applyBorder="1" applyAlignment="1">
      <alignment horizontal="center"/>
    </xf>
    <xf numFmtId="0" fontId="6" fillId="0" borderId="25" xfId="0" applyFont="1" applyBorder="1" applyAlignment="1"/>
    <xf numFmtId="49" fontId="23" fillId="0" borderId="25" xfId="0" applyNumberFormat="1" applyFont="1" applyBorder="1" applyAlignment="1">
      <alignment horizontal="center"/>
    </xf>
    <xf numFmtId="0" fontId="4" fillId="0" borderId="25" xfId="0" applyFont="1" applyBorder="1" applyAlignment="1"/>
    <xf numFmtId="49" fontId="0" fillId="0" borderId="25" xfId="0" applyNumberFormat="1" applyFont="1" applyBorder="1" applyAlignment="1">
      <alignment horizontal="center"/>
    </xf>
    <xf numFmtId="49" fontId="4" fillId="0" borderId="25" xfId="0" applyNumberFormat="1" applyFont="1" applyBorder="1" applyAlignment="1">
      <alignment horizontal="center"/>
    </xf>
    <xf numFmtId="0" fontId="4" fillId="0" borderId="33" xfId="0" applyFont="1" applyBorder="1" applyAlignment="1"/>
    <xf numFmtId="0" fontId="3" fillId="0" borderId="25" xfId="0" applyFont="1" applyBorder="1" applyAlignment="1"/>
    <xf numFmtId="167" fontId="0" fillId="0" borderId="34" xfId="0" applyNumberFormat="1" applyFont="1" applyBorder="1" applyAlignment="1"/>
    <xf numFmtId="0" fontId="4" fillId="0" borderId="32" xfId="0" applyFont="1" applyBorder="1" applyAlignment="1"/>
    <xf numFmtId="167" fontId="0" fillId="2" borderId="25" xfId="0" applyNumberFormat="1" applyFont="1" applyFill="1" applyBorder="1" applyAlignment="1"/>
    <xf numFmtId="49" fontId="0" fillId="0" borderId="0" xfId="0" applyNumberFormat="1" applyFont="1" applyAlignment="1">
      <alignment horizontal="center"/>
    </xf>
    <xf numFmtId="0" fontId="0" fillId="2" borderId="2" xfId="0" applyFont="1" applyFill="1" applyBorder="1" applyAlignment="1"/>
    <xf numFmtId="167" fontId="0" fillId="0" borderId="25" xfId="0" applyNumberFormat="1" applyFont="1" applyBorder="1" applyAlignment="1">
      <alignment horizontal="center"/>
    </xf>
    <xf numFmtId="0" fontId="3" fillId="2" borderId="25" xfId="0" applyFont="1" applyFill="1" applyBorder="1" applyAlignment="1">
      <alignment horizontal="left"/>
    </xf>
    <xf numFmtId="0" fontId="3" fillId="0" borderId="34" xfId="0" applyFont="1" applyBorder="1" applyAlignment="1"/>
    <xf numFmtId="0" fontId="4" fillId="0" borderId="34" xfId="0" applyFont="1" applyBorder="1" applyAlignment="1"/>
    <xf numFmtId="167" fontId="6" fillId="0" borderId="32" xfId="0" applyNumberFormat="1" applyFont="1" applyBorder="1" applyAlignment="1"/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49" fontId="3" fillId="2" borderId="25" xfId="0" applyNumberFormat="1" applyFont="1" applyFill="1" applyBorder="1" applyAlignment="1">
      <alignment horizontal="center"/>
    </xf>
    <xf numFmtId="0" fontId="3" fillId="2" borderId="25" xfId="0" applyFont="1" applyFill="1" applyBorder="1" applyAlignment="1"/>
    <xf numFmtId="167" fontId="17" fillId="2" borderId="25" xfId="0" applyNumberFormat="1" applyFont="1" applyFill="1" applyBorder="1" applyAlignment="1"/>
    <xf numFmtId="49" fontId="3" fillId="0" borderId="25" xfId="0" applyNumberFormat="1" applyFont="1" applyBorder="1" applyAlignment="1">
      <alignment horizontal="center"/>
    </xf>
    <xf numFmtId="49" fontId="29" fillId="0" borderId="25" xfId="0" applyNumberFormat="1" applyFont="1" applyBorder="1" applyAlignment="1">
      <alignment horizontal="center"/>
    </xf>
    <xf numFmtId="167" fontId="1" fillId="2" borderId="25" xfId="0" applyNumberFormat="1" applyFont="1" applyFill="1" applyBorder="1" applyAlignment="1"/>
    <xf numFmtId="167" fontId="1" fillId="0" borderId="25" xfId="0" applyNumberFormat="1" applyFont="1" applyBorder="1" applyAlignment="1"/>
    <xf numFmtId="167" fontId="29" fillId="0" borderId="0" xfId="0" applyNumberFormat="1" applyFont="1" applyAlignment="1"/>
    <xf numFmtId="0" fontId="29" fillId="0" borderId="0" xfId="0" applyFont="1" applyAlignment="1"/>
    <xf numFmtId="167" fontId="17" fillId="0" borderId="25" xfId="0" applyNumberFormat="1" applyFont="1" applyBorder="1" applyAlignment="1"/>
    <xf numFmtId="49" fontId="4" fillId="0" borderId="32" xfId="0" applyNumberFormat="1" applyFont="1" applyBorder="1" applyAlignment="1">
      <alignment horizontal="center"/>
    </xf>
    <xf numFmtId="167" fontId="1" fillId="0" borderId="32" xfId="0" applyNumberFormat="1" applyFont="1" applyBorder="1" applyAlignment="1"/>
    <xf numFmtId="167" fontId="17" fillId="2" borderId="39" xfId="0" applyNumberFormat="1" applyFont="1" applyFill="1" applyBorder="1" applyAlignment="1"/>
    <xf numFmtId="0" fontId="17" fillId="2" borderId="2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/>
    </xf>
    <xf numFmtId="167" fontId="3" fillId="2" borderId="43" xfId="0" applyNumberFormat="1" applyFont="1" applyFill="1" applyBorder="1" applyAlignment="1"/>
    <xf numFmtId="0" fontId="17" fillId="0" borderId="0" xfId="0" applyFont="1" applyAlignment="1"/>
    <xf numFmtId="0" fontId="26" fillId="0" borderId="0" xfId="0" applyFont="1" applyAlignment="1"/>
    <xf numFmtId="0" fontId="26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" fillId="0" borderId="44" xfId="0" applyFont="1" applyBorder="1" applyAlignment="1"/>
    <xf numFmtId="0" fontId="26" fillId="2" borderId="45" xfId="0" applyFont="1" applyFill="1" applyBorder="1" applyAlignment="1">
      <alignment horizontal="center"/>
    </xf>
    <xf numFmtId="0" fontId="25" fillId="0" borderId="0" xfId="0" applyFont="1" applyAlignment="1"/>
    <xf numFmtId="0" fontId="25" fillId="0" borderId="0" xfId="0" applyFont="1" applyAlignment="1">
      <alignment horizontal="center"/>
    </xf>
    <xf numFmtId="170" fontId="25" fillId="0" borderId="0" xfId="0" applyNumberFormat="1" applyFont="1" applyAlignment="1"/>
    <xf numFmtId="0" fontId="32" fillId="0" borderId="0" xfId="0" applyFont="1" applyAlignment="1"/>
    <xf numFmtId="0" fontId="1" fillId="0" borderId="0" xfId="0" applyFont="1" applyAlignment="1">
      <alignment horizontal="left"/>
    </xf>
    <xf numFmtId="0" fontId="0" fillId="0" borderId="1" xfId="0" applyFont="1" applyBorder="1" applyAlignment="1"/>
    <xf numFmtId="3" fontId="3" fillId="0" borderId="0" xfId="0" applyNumberFormat="1" applyFont="1" applyAlignment="1">
      <alignment horizontal="center" vertical="center" wrapText="1"/>
    </xf>
    <xf numFmtId="4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center" vertical="center" wrapText="1"/>
    </xf>
    <xf numFmtId="3" fontId="17" fillId="2" borderId="46" xfId="0" applyNumberFormat="1" applyFont="1" applyFill="1" applyBorder="1" applyAlignment="1">
      <alignment horizontal="center" vertical="center" wrapText="1"/>
    </xf>
    <xf numFmtId="4" fontId="34" fillId="2" borderId="46" xfId="0" applyNumberFormat="1" applyFont="1" applyFill="1" applyBorder="1" applyAlignment="1">
      <alignment horizontal="center" vertical="center" wrapText="1"/>
    </xf>
    <xf numFmtId="4" fontId="17" fillId="2" borderId="46" xfId="0" applyNumberFormat="1" applyFont="1" applyFill="1" applyBorder="1" applyAlignment="1">
      <alignment horizontal="center" vertical="center" wrapText="1"/>
    </xf>
    <xf numFmtId="3" fontId="19" fillId="2" borderId="47" xfId="0" applyNumberFormat="1" applyFont="1" applyFill="1" applyBorder="1" applyAlignment="1">
      <alignment horizontal="center" vertical="center" wrapText="1"/>
    </xf>
    <xf numFmtId="0" fontId="28" fillId="0" borderId="48" xfId="0" applyFont="1" applyBorder="1" applyAlignment="1"/>
    <xf numFmtId="3" fontId="4" fillId="0" borderId="47" xfId="0" applyNumberFormat="1" applyFont="1" applyBorder="1" applyAlignment="1">
      <alignment horizontal="right" wrapText="1"/>
    </xf>
    <xf numFmtId="3" fontId="28" fillId="0" borderId="47" xfId="0" applyNumberFormat="1" applyFont="1" applyBorder="1" applyAlignment="1">
      <alignment horizontal="center" wrapText="1"/>
    </xf>
    <xf numFmtId="49" fontId="28" fillId="0" borderId="47" xfId="0" applyNumberFormat="1" applyFont="1" applyBorder="1" applyAlignment="1">
      <alignment horizontal="center" wrapText="1"/>
    </xf>
    <xf numFmtId="3" fontId="19" fillId="2" borderId="49" xfId="0" applyNumberFormat="1" applyFont="1" applyFill="1" applyBorder="1" applyAlignment="1">
      <alignment horizontal="center" vertical="center" wrapText="1"/>
    </xf>
    <xf numFmtId="3" fontId="28" fillId="0" borderId="50" xfId="0" applyNumberFormat="1" applyFont="1" applyBorder="1" applyAlignment="1">
      <alignment horizontal="center" wrapText="1"/>
    </xf>
    <xf numFmtId="0" fontId="28" fillId="0" borderId="51" xfId="0" applyFont="1" applyBorder="1" applyAlignment="1"/>
    <xf numFmtId="0" fontId="0" fillId="0" borderId="50" xfId="0" applyFont="1" applyBorder="1" applyAlignment="1"/>
    <xf numFmtId="3" fontId="28" fillId="0" borderId="0" xfId="0" applyNumberFormat="1" applyFont="1" applyAlignment="1">
      <alignment horizontal="right" wrapText="1"/>
    </xf>
    <xf numFmtId="3" fontId="28" fillId="0" borderId="0" xfId="0" applyNumberFormat="1" applyFont="1" applyAlignment="1">
      <alignment horizontal="center" wrapText="1"/>
    </xf>
    <xf numFmtId="167" fontId="6" fillId="2" borderId="54" xfId="0" applyNumberFormat="1" applyFont="1" applyFill="1" applyBorder="1" applyAlignment="1"/>
    <xf numFmtId="3" fontId="24" fillId="2" borderId="2" xfId="0" applyNumberFormat="1" applyFont="1" applyFill="1" applyBorder="1" applyAlignment="1">
      <alignment horizontal="center" wrapText="1"/>
    </xf>
    <xf numFmtId="4" fontId="4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right" wrapText="1"/>
    </xf>
    <xf numFmtId="3" fontId="3" fillId="0" borderId="0" xfId="0" applyNumberFormat="1" applyFont="1" applyAlignment="1">
      <alignment horizontal="center" wrapText="1"/>
    </xf>
    <xf numFmtId="0" fontId="30" fillId="0" borderId="0" xfId="0" applyFont="1" applyAlignment="1"/>
    <xf numFmtId="0" fontId="1" fillId="2" borderId="2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166" fontId="1" fillId="0" borderId="0" xfId="0" applyNumberFormat="1" applyFont="1" applyAlignment="1"/>
    <xf numFmtId="3" fontId="1" fillId="0" borderId="1" xfId="0" applyNumberFormat="1" applyFont="1" applyBorder="1" applyAlignment="1"/>
    <xf numFmtId="171" fontId="1" fillId="0" borderId="0" xfId="0" applyNumberFormat="1" applyFont="1" applyAlignment="1"/>
    <xf numFmtId="3" fontId="17" fillId="2" borderId="2" xfId="0" applyNumberFormat="1" applyFont="1" applyFill="1" applyBorder="1" applyAlignment="1"/>
    <xf numFmtId="3" fontId="20" fillId="0" borderId="0" xfId="0" applyNumberFormat="1" applyFont="1" applyAlignment="1"/>
    <xf numFmtId="0" fontId="15" fillId="2" borderId="2" xfId="0" applyFont="1" applyFill="1" applyBorder="1" applyAlignment="1">
      <alignment horizontal="center"/>
    </xf>
    <xf numFmtId="171" fontId="17" fillId="2" borderId="57" xfId="0" applyNumberFormat="1" applyFont="1" applyFill="1" applyBorder="1" applyAlignment="1"/>
    <xf numFmtId="171" fontId="21" fillId="0" borderId="61" xfId="0" applyNumberFormat="1" applyFont="1" applyBorder="1" applyAlignment="1"/>
    <xf numFmtId="168" fontId="1" fillId="0" borderId="0" xfId="0" applyNumberFormat="1" applyFont="1" applyAlignment="1"/>
    <xf numFmtId="0" fontId="3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7" fillId="0" borderId="62" xfId="0" applyFont="1" applyBorder="1" applyAlignment="1">
      <alignment horizontal="center" vertical="center"/>
    </xf>
    <xf numFmtId="0" fontId="17" fillId="2" borderId="62" xfId="0" applyFont="1" applyFill="1" applyBorder="1" applyAlignment="1">
      <alignment horizontal="center" vertical="center"/>
    </xf>
    <xf numFmtId="0" fontId="17" fillId="0" borderId="62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15" fillId="0" borderId="0" xfId="0" applyFont="1" applyAlignment="1"/>
    <xf numFmtId="3" fontId="17" fillId="0" borderId="0" xfId="0" applyNumberFormat="1" applyFont="1" applyAlignment="1"/>
    <xf numFmtId="170" fontId="17" fillId="0" borderId="0" xfId="0" applyNumberFormat="1" applyFont="1" applyAlignment="1"/>
    <xf numFmtId="172" fontId="1" fillId="0" borderId="0" xfId="0" applyNumberFormat="1" applyFont="1" applyAlignment="1"/>
    <xf numFmtId="166" fontId="17" fillId="0" borderId="0" xfId="0" applyNumberFormat="1" applyFont="1" applyAlignment="1"/>
    <xf numFmtId="170" fontId="1" fillId="0" borderId="0" xfId="0" applyNumberFormat="1" applyFont="1" applyAlignment="1"/>
    <xf numFmtId="3" fontId="1" fillId="2" borderId="2" xfId="0" applyNumberFormat="1" applyFont="1" applyFill="1" applyBorder="1" applyAlignment="1"/>
    <xf numFmtId="165" fontId="1" fillId="0" borderId="0" xfId="0" applyNumberFormat="1" applyFont="1" applyAlignment="1"/>
    <xf numFmtId="166" fontId="17" fillId="2" borderId="54" xfId="0" applyNumberFormat="1" applyFont="1" applyFill="1" applyBorder="1" applyAlignment="1"/>
    <xf numFmtId="3" fontId="17" fillId="0" borderId="0" xfId="0" applyNumberFormat="1" applyFont="1" applyAlignment="1">
      <alignment horizontal="center"/>
    </xf>
    <xf numFmtId="168" fontId="17" fillId="0" borderId="0" xfId="0" applyNumberFormat="1" applyFont="1" applyAlignment="1"/>
    <xf numFmtId="3" fontId="17" fillId="2" borderId="54" xfId="0" applyNumberFormat="1" applyFont="1" applyFill="1" applyBorder="1" applyAlignment="1"/>
    <xf numFmtId="0" fontId="1" fillId="0" borderId="0" xfId="0" applyFont="1" applyAlignment="1">
      <alignment horizontal="left" vertical="center" wrapText="1"/>
    </xf>
    <xf numFmtId="0" fontId="36" fillId="0" borderId="0" xfId="0" applyFont="1" applyAlignment="1"/>
    <xf numFmtId="4" fontId="30" fillId="2" borderId="20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20" xfId="0" applyFont="1" applyBorder="1" applyAlignment="1">
      <alignment horizontal="center" vertical="center"/>
    </xf>
    <xf numFmtId="0" fontId="36" fillId="0" borderId="20" xfId="0" applyFont="1" applyBorder="1" applyAlignment="1">
      <alignment horizontal="left" vertical="center" wrapText="1"/>
    </xf>
    <xf numFmtId="0" fontId="36" fillId="0" borderId="20" xfId="0" applyFont="1" applyBorder="1" applyAlignment="1">
      <alignment vertical="center"/>
    </xf>
    <xf numFmtId="0" fontId="36" fillId="0" borderId="20" xfId="0" applyFont="1" applyBorder="1" applyAlignment="1">
      <alignment vertical="center" wrapText="1"/>
    </xf>
    <xf numFmtId="4" fontId="30" fillId="0" borderId="20" xfId="0" applyNumberFormat="1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4" fontId="36" fillId="0" borderId="20" xfId="0" applyNumberFormat="1" applyFont="1" applyBorder="1" applyAlignment="1"/>
    <xf numFmtId="3" fontId="37" fillId="0" borderId="0" xfId="0" applyNumberFormat="1" applyFont="1" applyAlignment="1">
      <alignment horizontal="right"/>
    </xf>
    <xf numFmtId="0" fontId="17" fillId="2" borderId="61" xfId="0" applyFont="1" applyFill="1" applyBorder="1" applyAlignment="1">
      <alignment horizontal="center"/>
    </xf>
    <xf numFmtId="0" fontId="1" fillId="0" borderId="69" xfId="0" applyFont="1" applyBorder="1" applyAlignment="1"/>
    <xf numFmtId="171" fontId="17" fillId="3" borderId="70" xfId="0" applyNumberFormat="1" applyFont="1" applyFill="1" applyBorder="1" applyAlignment="1"/>
    <xf numFmtId="171" fontId="17" fillId="3" borderId="70" xfId="0" applyNumberFormat="1" applyFont="1" applyFill="1" applyBorder="1" applyAlignment="1">
      <alignment horizontal="right"/>
    </xf>
    <xf numFmtId="168" fontId="17" fillId="3" borderId="70" xfId="0" applyNumberFormat="1" applyFont="1" applyFill="1" applyBorder="1" applyAlignment="1"/>
    <xf numFmtId="170" fontId="1" fillId="3" borderId="70" xfId="0" applyNumberFormat="1" applyFont="1" applyFill="1" applyBorder="1" applyAlignment="1"/>
    <xf numFmtId="0" fontId="19" fillId="2" borderId="54" xfId="0" applyFont="1" applyFill="1" applyBorder="1" applyAlignment="1">
      <alignment horizontal="center"/>
    </xf>
    <xf numFmtId="0" fontId="1" fillId="0" borderId="71" xfId="0" applyFont="1" applyBorder="1" applyAlignment="1"/>
    <xf numFmtId="0" fontId="15" fillId="0" borderId="72" xfId="0" applyFont="1" applyBorder="1" applyAlignment="1"/>
    <xf numFmtId="3" fontId="17" fillId="0" borderId="72" xfId="0" applyNumberFormat="1" applyFont="1" applyBorder="1" applyAlignment="1"/>
    <xf numFmtId="0" fontId="17" fillId="0" borderId="72" xfId="0" applyFont="1" applyBorder="1" applyAlignment="1"/>
    <xf numFmtId="0" fontId="1" fillId="0" borderId="72" xfId="0" applyFont="1" applyBorder="1" applyAlignment="1"/>
    <xf numFmtId="3" fontId="1" fillId="0" borderId="72" xfId="0" applyNumberFormat="1" applyFont="1" applyBorder="1" applyAlignment="1"/>
    <xf numFmtId="0" fontId="17" fillId="2" borderId="54" xfId="0" applyFont="1" applyFill="1" applyBorder="1" applyAlignment="1">
      <alignment horizontal="center"/>
    </xf>
    <xf numFmtId="0" fontId="38" fillId="0" borderId="72" xfId="0" applyFont="1" applyBorder="1" applyAlignment="1"/>
    <xf numFmtId="3" fontId="38" fillId="0" borderId="72" xfId="0" applyNumberFormat="1" applyFont="1" applyBorder="1" applyAlignment="1"/>
    <xf numFmtId="0" fontId="38" fillId="0" borderId="0" xfId="0" applyFont="1" applyAlignment="1"/>
    <xf numFmtId="164" fontId="38" fillId="0" borderId="0" xfId="0" applyNumberFormat="1" applyFont="1" applyAlignment="1"/>
    <xf numFmtId="0" fontId="17" fillId="0" borderId="50" xfId="0" applyFont="1" applyBorder="1" applyAlignment="1"/>
    <xf numFmtId="0" fontId="17" fillId="0" borderId="73" xfId="0" applyFont="1" applyBorder="1" applyAlignment="1"/>
    <xf numFmtId="173" fontId="1" fillId="0" borderId="74" xfId="0" applyNumberFormat="1" applyFont="1" applyBorder="1" applyAlignment="1"/>
    <xf numFmtId="164" fontId="17" fillId="0" borderId="0" xfId="0" applyNumberFormat="1" applyFont="1" applyAlignment="1"/>
    <xf numFmtId="0" fontId="39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center"/>
    </xf>
    <xf numFmtId="0" fontId="41" fillId="4" borderId="75" xfId="0" applyFont="1" applyFill="1" applyBorder="1" applyAlignment="1">
      <alignment horizontal="center" vertical="center"/>
    </xf>
    <xf numFmtId="0" fontId="34" fillId="4" borderId="75" xfId="0" applyFont="1" applyFill="1" applyBorder="1" applyAlignment="1">
      <alignment horizontal="center" vertical="center" wrapText="1"/>
    </xf>
    <xf numFmtId="0" fontId="34" fillId="4" borderId="76" xfId="0" applyFont="1" applyFill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 wrapText="1"/>
    </xf>
    <xf numFmtId="0" fontId="41" fillId="4" borderId="75" xfId="0" applyFont="1" applyFill="1" applyBorder="1" applyAlignment="1">
      <alignment horizontal="center" vertical="center" wrapText="1"/>
    </xf>
    <xf numFmtId="0" fontId="3" fillId="3" borderId="77" xfId="0" applyFont="1" applyFill="1" applyBorder="1" applyAlignment="1">
      <alignment horizontal="center" vertical="center"/>
    </xf>
    <xf numFmtId="0" fontId="28" fillId="3" borderId="77" xfId="0" applyFont="1" applyFill="1" applyBorder="1" applyAlignment="1">
      <alignment horizontal="center" vertical="center" wrapText="1"/>
    </xf>
    <xf numFmtId="0" fontId="3" fillId="3" borderId="77" xfId="0" applyFont="1" applyFill="1" applyBorder="1" applyAlignment="1">
      <alignment vertical="center"/>
    </xf>
    <xf numFmtId="49" fontId="3" fillId="3" borderId="77" xfId="0" applyNumberFormat="1" applyFont="1" applyFill="1" applyBorder="1" applyAlignment="1">
      <alignment horizontal="center" vertical="center"/>
    </xf>
    <xf numFmtId="0" fontId="3" fillId="3" borderId="77" xfId="0" applyFont="1" applyFill="1" applyBorder="1" applyAlignment="1">
      <alignment horizontal="center" vertical="center" wrapText="1"/>
    </xf>
    <xf numFmtId="0" fontId="4" fillId="3" borderId="77" xfId="0" applyFont="1" applyFill="1" applyBorder="1" applyAlignment="1">
      <alignment horizontal="center" vertical="center" wrapText="1"/>
    </xf>
    <xf numFmtId="3" fontId="20" fillId="3" borderId="77" xfId="0" applyNumberFormat="1" applyFont="1" applyFill="1" applyBorder="1" applyAlignment="1">
      <alignment horizontal="right" vertical="center" wrapText="1"/>
    </xf>
    <xf numFmtId="3" fontId="4" fillId="3" borderId="77" xfId="0" applyNumberFormat="1" applyFont="1" applyFill="1" applyBorder="1" applyAlignment="1">
      <alignment horizontal="right" vertical="center" wrapText="1"/>
    </xf>
    <xf numFmtId="3" fontId="42" fillId="4" borderId="81" xfId="0" applyNumberFormat="1" applyFont="1" applyFill="1" applyBorder="1" applyAlignment="1">
      <alignment vertical="center" wrapText="1"/>
    </xf>
    <xf numFmtId="0" fontId="6" fillId="2" borderId="54" xfId="0" applyFont="1" applyFill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83" xfId="0" applyFont="1" applyBorder="1" applyAlignment="1">
      <alignment horizontal="center"/>
    </xf>
    <xf numFmtId="0" fontId="8" fillId="0" borderId="83" xfId="0" applyFont="1" applyBorder="1" applyAlignment="1"/>
    <xf numFmtId="0" fontId="8" fillId="0" borderId="83" xfId="0" applyFont="1" applyBorder="1" applyAlignment="1">
      <alignment horizontal="center"/>
    </xf>
    <xf numFmtId="3" fontId="32" fillId="0" borderId="83" xfId="0" applyNumberFormat="1" applyFont="1" applyBorder="1" applyAlignment="1"/>
    <xf numFmtId="3" fontId="3" fillId="2" borderId="54" xfId="0" applyNumberFormat="1" applyFont="1" applyFill="1" applyBorder="1" applyAlignment="1">
      <alignment horizontal="right"/>
    </xf>
    <xf numFmtId="167" fontId="13" fillId="0" borderId="0" xfId="0" applyNumberFormat="1" applyFont="1" applyAlignment="1"/>
    <xf numFmtId="3" fontId="32" fillId="0" borderId="85" xfId="0" applyNumberFormat="1" applyFont="1" applyBorder="1" applyAlignment="1"/>
    <xf numFmtId="0" fontId="6" fillId="0" borderId="85" xfId="0" applyFont="1" applyBorder="1" applyAlignment="1">
      <alignment horizontal="center"/>
    </xf>
    <xf numFmtId="0" fontId="8" fillId="0" borderId="85" xfId="0" applyFont="1" applyBorder="1" applyAlignment="1"/>
    <xf numFmtId="174" fontId="17" fillId="0" borderId="0" xfId="0" applyNumberFormat="1" applyFont="1" applyAlignment="1"/>
    <xf numFmtId="174" fontId="1" fillId="0" borderId="0" xfId="0" applyNumberFormat="1" applyFont="1" applyAlignment="1"/>
    <xf numFmtId="3" fontId="36" fillId="3" borderId="2" xfId="0" applyNumberFormat="1" applyFont="1" applyFill="1" applyBorder="1" applyAlignment="1"/>
    <xf numFmtId="3" fontId="30" fillId="2" borderId="54" xfId="0" applyNumberFormat="1" applyFont="1" applyFill="1" applyBorder="1" applyAlignment="1">
      <alignment horizontal="right"/>
    </xf>
    <xf numFmtId="0" fontId="26" fillId="2" borderId="54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174" fontId="26" fillId="0" borderId="0" xfId="0" applyNumberFormat="1" applyFont="1" applyAlignment="1"/>
    <xf numFmtId="3" fontId="26" fillId="2" borderId="54" xfId="0" applyNumberFormat="1" applyFont="1" applyFill="1" applyBorder="1" applyAlignment="1">
      <alignment horizontal="right"/>
    </xf>
    <xf numFmtId="0" fontId="7" fillId="0" borderId="83" xfId="0" applyFont="1" applyBorder="1" applyAlignment="1"/>
    <xf numFmtId="3" fontId="15" fillId="0" borderId="83" xfId="0" applyNumberFormat="1" applyFont="1" applyBorder="1" applyAlignment="1"/>
    <xf numFmtId="49" fontId="23" fillId="0" borderId="0" xfId="0" applyNumberFormat="1" applyFont="1" applyAlignment="1">
      <alignment horizontal="center"/>
    </xf>
    <xf numFmtId="0" fontId="23" fillId="0" borderId="83" xfId="0" applyFont="1" applyBorder="1" applyAlignment="1">
      <alignment horizontal="center"/>
    </xf>
    <xf numFmtId="0" fontId="44" fillId="0" borderId="83" xfId="0" applyFont="1" applyBorder="1" applyAlignment="1"/>
    <xf numFmtId="3" fontId="45" fillId="0" borderId="83" xfId="0" applyNumberFormat="1" applyFont="1" applyBorder="1" applyAlignment="1"/>
    <xf numFmtId="3" fontId="23" fillId="0" borderId="0" xfId="0" applyNumberFormat="1" applyFont="1" applyAlignment="1"/>
    <xf numFmtId="0" fontId="27" fillId="0" borderId="83" xfId="0" applyFont="1" applyBorder="1" applyAlignment="1">
      <alignment horizontal="center"/>
    </xf>
    <xf numFmtId="0" fontId="46" fillId="0" borderId="83" xfId="0" applyFont="1" applyBorder="1" applyAlignment="1"/>
    <xf numFmtId="0" fontId="0" fillId="0" borderId="83" xfId="0" applyFont="1" applyBorder="1" applyAlignment="1">
      <alignment horizontal="center"/>
    </xf>
    <xf numFmtId="0" fontId="26" fillId="0" borderId="83" xfId="0" applyFont="1" applyBorder="1" applyAlignment="1">
      <alignment horizontal="center"/>
    </xf>
    <xf numFmtId="0" fontId="15" fillId="0" borderId="83" xfId="0" applyFont="1" applyBorder="1" applyAlignment="1"/>
    <xf numFmtId="164" fontId="23" fillId="0" borderId="0" xfId="0" applyNumberFormat="1" applyFont="1" applyAlignment="1"/>
    <xf numFmtId="0" fontId="7" fillId="5" borderId="2" xfId="0" applyFont="1" applyFill="1" applyBorder="1" applyAlignment="1">
      <alignment horizontal="center"/>
    </xf>
    <xf numFmtId="167" fontId="4" fillId="5" borderId="2" xfId="0" applyNumberFormat="1" applyFont="1" applyFill="1" applyBorder="1" applyAlignment="1"/>
    <xf numFmtId="0" fontId="2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5" borderId="2" xfId="0" applyFont="1" applyFill="1" applyBorder="1" applyAlignment="1"/>
    <xf numFmtId="0" fontId="6" fillId="5" borderId="2" xfId="0" applyFont="1" applyFill="1" applyBorder="1" applyAlignment="1">
      <alignment horizontal="center"/>
    </xf>
    <xf numFmtId="167" fontId="6" fillId="5" borderId="32" xfId="0" applyNumberFormat="1" applyFont="1" applyFill="1" applyBorder="1" applyAlignment="1"/>
    <xf numFmtId="167" fontId="4" fillId="6" borderId="2" xfId="0" applyNumberFormat="1" applyFont="1" applyFill="1" applyBorder="1" applyAlignment="1"/>
    <xf numFmtId="167" fontId="3" fillId="5" borderId="2" xfId="0" applyNumberFormat="1" applyFont="1" applyFill="1" applyBorder="1" applyAlignment="1"/>
    <xf numFmtId="49" fontId="50" fillId="0" borderId="0" xfId="0" applyNumberFormat="1" applyFont="1" applyAlignment="1">
      <alignment horizontal="center"/>
    </xf>
    <xf numFmtId="175" fontId="4" fillId="0" borderId="0" xfId="0" applyNumberFormat="1" applyFont="1" applyAlignment="1"/>
    <xf numFmtId="167" fontId="1" fillId="0" borderId="0" xfId="0" applyNumberFormat="1" applyFont="1" applyFill="1" applyAlignment="1"/>
    <xf numFmtId="167" fontId="1" fillId="0" borderId="56" xfId="0" applyNumberFormat="1" applyFont="1" applyFill="1" applyBorder="1" applyAlignment="1"/>
    <xf numFmtId="167" fontId="0" fillId="0" borderId="0" xfId="0" applyNumberFormat="1" applyFont="1" applyFill="1" applyAlignment="1"/>
    <xf numFmtId="167" fontId="4" fillId="0" borderId="0" xfId="0" applyNumberFormat="1" applyFont="1" applyFill="1" applyAlignment="1"/>
    <xf numFmtId="0" fontId="0" fillId="0" borderId="0" xfId="0" applyFont="1" applyFill="1" applyAlignment="1"/>
    <xf numFmtId="167" fontId="17" fillId="0" borderId="56" xfId="0" applyNumberFormat="1" applyFont="1" applyFill="1" applyBorder="1" applyAlignment="1">
      <alignment horizontal="center"/>
    </xf>
    <xf numFmtId="167" fontId="17" fillId="0" borderId="56" xfId="0" applyNumberFormat="1" applyFont="1" applyFill="1" applyBorder="1" applyAlignment="1"/>
    <xf numFmtId="167" fontId="3" fillId="0" borderId="56" xfId="0" applyNumberFormat="1" applyFont="1" applyFill="1" applyBorder="1" applyAlignment="1"/>
    <xf numFmtId="167" fontId="4" fillId="0" borderId="56" xfId="0" applyNumberFormat="1" applyFont="1" applyFill="1" applyBorder="1" applyAlignment="1"/>
    <xf numFmtId="167" fontId="21" fillId="0" borderId="56" xfId="0" applyNumberFormat="1" applyFont="1" applyFill="1" applyBorder="1" applyAlignment="1"/>
    <xf numFmtId="4" fontId="3" fillId="0" borderId="0" xfId="0" applyNumberFormat="1" applyFont="1" applyAlignment="1">
      <alignment horizontal="center"/>
    </xf>
    <xf numFmtId="167" fontId="49" fillId="0" borderId="0" xfId="0" applyNumberFormat="1" applyFont="1" applyAlignment="1">
      <alignment horizontal="center"/>
    </xf>
    <xf numFmtId="167" fontId="3" fillId="0" borderId="56" xfId="0" applyNumberFormat="1" applyFont="1" applyFill="1" applyBorder="1" applyAlignment="1">
      <alignment horizontal="center"/>
    </xf>
    <xf numFmtId="9" fontId="4" fillId="0" borderId="0" xfId="1" applyFont="1" applyAlignment="1"/>
    <xf numFmtId="0" fontId="3" fillId="0" borderId="0" xfId="0" applyFont="1" applyAlignment="1">
      <alignment horizontal="center"/>
    </xf>
    <xf numFmtId="0" fontId="0" fillId="0" borderId="0" xfId="0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7" fillId="2" borderId="15" xfId="0" applyFont="1" applyFill="1" applyBorder="1" applyAlignment="1">
      <alignment horizontal="center"/>
    </xf>
    <xf numFmtId="0" fontId="18" fillId="0" borderId="16" xfId="0" applyFont="1" applyBorder="1"/>
    <xf numFmtId="0" fontId="18" fillId="0" borderId="17" xfId="0" applyFont="1" applyBorder="1"/>
    <xf numFmtId="0" fontId="17" fillId="2" borderId="18" xfId="0" applyFont="1" applyFill="1" applyBorder="1" applyAlignment="1">
      <alignment horizontal="center" vertical="center" wrapText="1"/>
    </xf>
    <xf numFmtId="0" fontId="18" fillId="0" borderId="19" xfId="0" applyFont="1" applyBorder="1"/>
    <xf numFmtId="167" fontId="6" fillId="2" borderId="15" xfId="0" applyNumberFormat="1" applyFont="1" applyFill="1" applyBorder="1" applyAlignment="1">
      <alignment horizontal="center"/>
    </xf>
    <xf numFmtId="0" fontId="18" fillId="0" borderId="29" xfId="0" applyFont="1" applyBorder="1"/>
    <xf numFmtId="0" fontId="6" fillId="2" borderId="15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8" fillId="0" borderId="1" xfId="0" applyFont="1" applyBorder="1"/>
    <xf numFmtId="0" fontId="7" fillId="2" borderId="15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67" fontId="6" fillId="2" borderId="35" xfId="0" applyNumberFormat="1" applyFont="1" applyFill="1" applyBorder="1" applyAlignment="1">
      <alignment horizontal="center"/>
    </xf>
    <xf numFmtId="0" fontId="18" fillId="0" borderId="28" xfId="0" applyFont="1" applyBorder="1"/>
    <xf numFmtId="0" fontId="18" fillId="0" borderId="34" xfId="0" applyFont="1" applyBorder="1"/>
    <xf numFmtId="167" fontId="3" fillId="2" borderId="40" xfId="0" applyNumberFormat="1" applyFont="1" applyFill="1" applyBorder="1" applyAlignment="1">
      <alignment horizontal="center"/>
    </xf>
    <xf numFmtId="0" fontId="18" fillId="0" borderId="41" xfId="0" applyFont="1" applyBorder="1"/>
    <xf numFmtId="0" fontId="18" fillId="0" borderId="42" xfId="0" applyFont="1" applyBorder="1"/>
    <xf numFmtId="49" fontId="3" fillId="2" borderId="15" xfId="0" applyNumberFormat="1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/>
    </xf>
    <xf numFmtId="0" fontId="18" fillId="0" borderId="37" xfId="0" applyFont="1" applyBorder="1"/>
    <xf numFmtId="0" fontId="18" fillId="0" borderId="38" xfId="0" applyFont="1" applyBorder="1"/>
    <xf numFmtId="0" fontId="30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3" fontId="33" fillId="0" borderId="0" xfId="0" applyNumberFormat="1" applyFont="1" applyAlignment="1">
      <alignment horizontal="center" vertical="center" wrapText="1"/>
    </xf>
    <xf numFmtId="3" fontId="17" fillId="2" borderId="52" xfId="0" applyNumberFormat="1" applyFont="1" applyFill="1" applyBorder="1" applyAlignment="1">
      <alignment horizontal="center" vertical="center" wrapText="1"/>
    </xf>
    <xf numFmtId="0" fontId="18" fillId="0" borderId="53" xfId="0" applyFont="1" applyBorder="1"/>
    <xf numFmtId="0" fontId="18" fillId="0" borderId="55" xfId="0" applyFont="1" applyBorder="1"/>
    <xf numFmtId="0" fontId="18" fillId="0" borderId="56" xfId="0" applyFont="1" applyBorder="1"/>
    <xf numFmtId="0" fontId="17" fillId="0" borderId="58" xfId="0" applyFont="1" applyBorder="1" applyAlignment="1">
      <alignment horizontal="center"/>
    </xf>
    <xf numFmtId="0" fontId="18" fillId="0" borderId="59" xfId="0" applyFont="1" applyBorder="1"/>
    <xf numFmtId="0" fontId="18" fillId="0" borderId="60" xfId="0" applyFont="1" applyBorder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" fillId="0" borderId="0" xfId="0" applyFont="1" applyAlignment="1">
      <alignment horizontal="right" wrapText="1"/>
    </xf>
    <xf numFmtId="0" fontId="25" fillId="0" borderId="66" xfId="0" applyFont="1" applyBorder="1" applyAlignment="1">
      <alignment horizontal="left"/>
    </xf>
    <xf numFmtId="0" fontId="18" fillId="0" borderId="67" xfId="0" applyFont="1" applyBorder="1"/>
    <xf numFmtId="0" fontId="18" fillId="0" borderId="68" xfId="0" applyFont="1" applyBorder="1"/>
    <xf numFmtId="0" fontId="35" fillId="0" borderId="0" xfId="0" applyFont="1" applyAlignment="1">
      <alignment horizontal="center"/>
    </xf>
    <xf numFmtId="0" fontId="30" fillId="2" borderId="63" xfId="0" applyFont="1" applyFill="1" applyBorder="1" applyAlignment="1">
      <alignment horizontal="center"/>
    </xf>
    <xf numFmtId="0" fontId="18" fillId="0" borderId="64" xfId="0" applyFont="1" applyBorder="1"/>
    <xf numFmtId="0" fontId="18" fillId="0" borderId="65" xfId="0" applyFont="1" applyBorder="1"/>
    <xf numFmtId="0" fontId="15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4" fillId="4" borderId="78" xfId="0" applyFont="1" applyFill="1" applyBorder="1" applyAlignment="1">
      <alignment horizontal="center" vertical="center"/>
    </xf>
    <xf numFmtId="0" fontId="18" fillId="0" borderId="79" xfId="0" applyFont="1" applyBorder="1"/>
    <xf numFmtId="0" fontId="18" fillId="0" borderId="80" xfId="0" applyFont="1" applyBorder="1"/>
    <xf numFmtId="0" fontId="0" fillId="0" borderId="0" xfId="0" applyFont="1" applyAlignment="1">
      <alignment horizontal="left" vertical="top" wrapText="1"/>
    </xf>
    <xf numFmtId="0" fontId="39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6" fillId="2" borderId="52" xfId="0" applyFont="1" applyFill="1" applyBorder="1" applyAlignment="1">
      <alignment horizontal="center"/>
    </xf>
    <xf numFmtId="0" fontId="18" fillId="0" borderId="84" xfId="0" applyFont="1" applyBorder="1"/>
    <xf numFmtId="0" fontId="43" fillId="2" borderId="15" xfId="0" applyFont="1" applyFill="1" applyBorder="1" applyAlignment="1">
      <alignment horizontal="center"/>
    </xf>
    <xf numFmtId="0" fontId="18" fillId="0" borderId="82" xfId="0" applyFont="1" applyBorder="1"/>
    <xf numFmtId="0" fontId="6" fillId="0" borderId="66" xfId="0" applyFont="1" applyBorder="1" applyAlignment="1">
      <alignment horizontal="center"/>
    </xf>
    <xf numFmtId="0" fontId="26" fillId="2" borderId="15" xfId="0" applyFont="1" applyFill="1" applyBorder="1" applyAlignment="1">
      <alignment horizontal="center"/>
    </xf>
    <xf numFmtId="3" fontId="26" fillId="0" borderId="0" xfId="0" applyNumberFormat="1" applyFont="1" applyAlignment="1">
      <alignment horizontal="righ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581025</xdr:colOff>
      <xdr:row>0</xdr:row>
      <xdr:rowOff>0</xdr:rowOff>
    </xdr:from>
    <xdr:ext cx="828675" cy="102870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400050</xdr:colOff>
      <xdr:row>0</xdr:row>
      <xdr:rowOff>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57150</xdr:colOff>
      <xdr:row>0</xdr:row>
      <xdr:rowOff>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152400</xdr:colOff>
      <xdr:row>0</xdr:row>
      <xdr:rowOff>0</xdr:rowOff>
    </xdr:from>
    <xdr:ext cx="838200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476250</xdr:colOff>
      <xdr:row>0</xdr:row>
      <xdr:rowOff>19050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0</xdr:row>
      <xdr:rowOff>0</xdr:rowOff>
    </xdr:from>
    <xdr:ext cx="819150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962025</xdr:colOff>
      <xdr:row>0</xdr:row>
      <xdr:rowOff>95250</xdr:rowOff>
    </xdr:from>
    <xdr:ext cx="828675" cy="1009650"/>
    <xdr:pic>
      <xdr:nvPicPr>
        <xdr:cNvPr id="2" name="image9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952500</xdr:colOff>
      <xdr:row>0</xdr:row>
      <xdr:rowOff>95250</xdr:rowOff>
    </xdr:from>
    <xdr:ext cx="828675" cy="1000125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1143000</xdr:colOff>
      <xdr:row>0</xdr:row>
      <xdr:rowOff>0</xdr:rowOff>
    </xdr:from>
    <xdr:ext cx="838200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47625</xdr:colOff>
      <xdr:row>0</xdr:row>
      <xdr:rowOff>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800100</xdr:colOff>
      <xdr:row>0</xdr:row>
      <xdr:rowOff>66675</xdr:rowOff>
    </xdr:from>
    <xdr:ext cx="828675" cy="1038225"/>
    <xdr:pic>
      <xdr:nvPicPr>
        <xdr:cNvPr id="2" name="image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1857375</xdr:colOff>
      <xdr:row>0</xdr:row>
      <xdr:rowOff>9525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276225</xdr:colOff>
      <xdr:row>0</xdr:row>
      <xdr:rowOff>0</xdr:rowOff>
    </xdr:from>
    <xdr:ext cx="838200" cy="990600"/>
    <xdr:pic>
      <xdr:nvPicPr>
        <xdr:cNvPr id="2" name="image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704850</xdr:colOff>
      <xdr:row>0</xdr:row>
      <xdr:rowOff>0</xdr:rowOff>
    </xdr:from>
    <xdr:ext cx="84772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800100</xdr:colOff>
      <xdr:row>0</xdr:row>
      <xdr:rowOff>0</xdr:rowOff>
    </xdr:from>
    <xdr:ext cx="838200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381000</xdr:colOff>
      <xdr:row>0</xdr:row>
      <xdr:rowOff>19050</xdr:rowOff>
    </xdr:from>
    <xdr:ext cx="828675" cy="1019175"/>
    <xdr:pic>
      <xdr:nvPicPr>
        <xdr:cNvPr id="2" name="image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</xdr:colOff>
      <xdr:row>0</xdr:row>
      <xdr:rowOff>152400</xdr:rowOff>
    </xdr:from>
    <xdr:ext cx="809625" cy="923925"/>
    <xdr:pic>
      <xdr:nvPicPr>
        <xdr:cNvPr id="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476250</xdr:colOff>
      <xdr:row>1</xdr:row>
      <xdr:rowOff>19050</xdr:rowOff>
    </xdr:from>
    <xdr:ext cx="838200" cy="866775"/>
    <xdr:pic>
      <xdr:nvPicPr>
        <xdr:cNvPr id="2" name="image6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495300</xdr:colOff>
      <xdr:row>0</xdr:row>
      <xdr:rowOff>19050</xdr:rowOff>
    </xdr:from>
    <xdr:ext cx="84772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0</xdr:row>
      <xdr:rowOff>0</xdr:rowOff>
    </xdr:from>
    <xdr:ext cx="828675" cy="990600"/>
    <xdr:pic>
      <xdr:nvPicPr>
        <xdr:cNvPr id="2" name="image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2171700</xdr:colOff>
      <xdr:row>0</xdr:row>
      <xdr:rowOff>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1838325</xdr:colOff>
      <xdr:row>0</xdr:row>
      <xdr:rowOff>19050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1200150</xdr:colOff>
      <xdr:row>0</xdr:row>
      <xdr:rowOff>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2219325</xdr:colOff>
      <xdr:row>0</xdr:row>
      <xdr:rowOff>0</xdr:rowOff>
    </xdr:from>
    <xdr:ext cx="828675" cy="990600"/>
    <xdr:pic>
      <xdr:nvPicPr>
        <xdr:cNvPr id="2" name="image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2190750</xdr:colOff>
      <xdr:row>0</xdr:row>
      <xdr:rowOff>0</xdr:rowOff>
    </xdr:from>
    <xdr:ext cx="828675" cy="1000125"/>
    <xdr:pic>
      <xdr:nvPicPr>
        <xdr:cNvPr id="2" name="image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</xdr:colOff>
      <xdr:row>0</xdr:row>
      <xdr:rowOff>0</xdr:rowOff>
    </xdr:from>
    <xdr:ext cx="828675" cy="981075"/>
    <xdr:pic>
      <xdr:nvPicPr>
        <xdr:cNvPr id="2" name="image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1800225</xdr:colOff>
      <xdr:row>0</xdr:row>
      <xdr:rowOff>104775</xdr:rowOff>
    </xdr:from>
    <xdr:ext cx="828675" cy="1009650"/>
    <xdr:pic>
      <xdr:nvPicPr>
        <xdr:cNvPr id="2" name="image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3314700</xdr:colOff>
      <xdr:row>0</xdr:row>
      <xdr:rowOff>0</xdr:rowOff>
    </xdr:from>
    <xdr:ext cx="838200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3429000</xdr:colOff>
      <xdr:row>0</xdr:row>
      <xdr:rowOff>76200</xdr:rowOff>
    </xdr:from>
    <xdr:ext cx="847725" cy="1000125"/>
    <xdr:pic>
      <xdr:nvPicPr>
        <xdr:cNvPr id="2" name="image1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333375</xdr:colOff>
      <xdr:row>0</xdr:row>
      <xdr:rowOff>0</xdr:rowOff>
    </xdr:from>
    <xdr:ext cx="838200" cy="990600"/>
    <xdr:pic>
      <xdr:nvPicPr>
        <xdr:cNvPr id="2" name="image1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5019675</xdr:colOff>
      <xdr:row>0</xdr:row>
      <xdr:rowOff>161925</xdr:rowOff>
    </xdr:from>
    <xdr:ext cx="838200" cy="1057275"/>
    <xdr:pic>
      <xdr:nvPicPr>
        <xdr:cNvPr id="2" name="image1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952500"/>
    <xdr:pic>
      <xdr:nvPicPr>
        <xdr:cNvPr id="2" name="image1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2638425</xdr:colOff>
      <xdr:row>0</xdr:row>
      <xdr:rowOff>0</xdr:rowOff>
    </xdr:from>
    <xdr:ext cx="838200" cy="1028700"/>
    <xdr:pic>
      <xdr:nvPicPr>
        <xdr:cNvPr id="3" name="image1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3124200</xdr:colOff>
      <xdr:row>0</xdr:row>
      <xdr:rowOff>0</xdr:rowOff>
    </xdr:from>
    <xdr:ext cx="847725" cy="981075"/>
    <xdr:pic>
      <xdr:nvPicPr>
        <xdr:cNvPr id="2" name="image1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638175</xdr:colOff>
      <xdr:row>0</xdr:row>
      <xdr:rowOff>0</xdr:rowOff>
    </xdr:from>
    <xdr:ext cx="819150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2276475</xdr:colOff>
      <xdr:row>0</xdr:row>
      <xdr:rowOff>104775</xdr:rowOff>
    </xdr:from>
    <xdr:ext cx="838200" cy="1009650"/>
    <xdr:pic>
      <xdr:nvPicPr>
        <xdr:cNvPr id="2" name="image1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2495550</xdr:colOff>
      <xdr:row>0</xdr:row>
      <xdr:rowOff>38100</xdr:rowOff>
    </xdr:from>
    <xdr:ext cx="847725" cy="1000125"/>
    <xdr:pic>
      <xdr:nvPicPr>
        <xdr:cNvPr id="2" name="image1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1885950</xdr:colOff>
      <xdr:row>0</xdr:row>
      <xdr:rowOff>66675</xdr:rowOff>
    </xdr:from>
    <xdr:ext cx="838200" cy="990600"/>
    <xdr:pic>
      <xdr:nvPicPr>
        <xdr:cNvPr id="2" name="image1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3790950</xdr:colOff>
      <xdr:row>0</xdr:row>
      <xdr:rowOff>19050</xdr:rowOff>
    </xdr:from>
    <xdr:ext cx="847725" cy="981075"/>
    <xdr:pic>
      <xdr:nvPicPr>
        <xdr:cNvPr id="2" name="image16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2009775</xdr:colOff>
      <xdr:row>1</xdr:row>
      <xdr:rowOff>142875</xdr:rowOff>
    </xdr:from>
    <xdr:ext cx="847725" cy="847725"/>
    <xdr:pic>
      <xdr:nvPicPr>
        <xdr:cNvPr id="2" name="image1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1381125</xdr:colOff>
      <xdr:row>0</xdr:row>
      <xdr:rowOff>9525</xdr:rowOff>
    </xdr:from>
    <xdr:ext cx="638175" cy="514350"/>
    <xdr:pic>
      <xdr:nvPicPr>
        <xdr:cNvPr id="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161925</xdr:colOff>
      <xdr:row>0</xdr:row>
      <xdr:rowOff>0</xdr:rowOff>
    </xdr:from>
    <xdr:ext cx="819150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</xdr:colOff>
      <xdr:row>0</xdr:row>
      <xdr:rowOff>0</xdr:rowOff>
    </xdr:from>
    <xdr:ext cx="809625" cy="1038225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1057275</xdr:colOff>
      <xdr:row>0</xdr:row>
      <xdr:rowOff>19050</xdr:rowOff>
    </xdr:from>
    <xdr:ext cx="838200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2085975</xdr:colOff>
      <xdr:row>0</xdr:row>
      <xdr:rowOff>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</xdr:colOff>
      <xdr:row>0</xdr:row>
      <xdr:rowOff>19050</xdr:rowOff>
    </xdr:from>
    <xdr:ext cx="828675" cy="10287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workbookViewId="0">
      <selection activeCell="B19" activeCellId="1" sqref="B16 B19"/>
    </sheetView>
  </sheetViews>
  <sheetFormatPr baseColWidth="10" defaultColWidth="14.42578125" defaultRowHeight="15" customHeight="1" x14ac:dyDescent="0.25"/>
  <cols>
    <col min="1" max="1" width="41.42578125" customWidth="1"/>
    <col min="2" max="2" width="21.42578125" customWidth="1"/>
    <col min="3" max="3" width="12.85546875" customWidth="1"/>
    <col min="4" max="4" width="1.85546875" customWidth="1"/>
    <col min="5" max="5" width="37.28515625" customWidth="1"/>
    <col min="6" max="6" width="21.42578125" customWidth="1"/>
    <col min="7" max="7" width="13.7109375" customWidth="1"/>
    <col min="8" max="8" width="6.7109375" customWidth="1"/>
    <col min="9" max="9" width="18.140625" customWidth="1"/>
    <col min="10" max="10" width="13.140625" customWidth="1"/>
    <col min="11" max="11" width="11" customWidth="1"/>
    <col min="12" max="26" width="9" customWidth="1"/>
  </cols>
  <sheetData>
    <row r="1" spans="1:26" x14ac:dyDescent="0.25">
      <c r="B1" s="1"/>
      <c r="C1" s="1"/>
      <c r="D1" s="1"/>
      <c r="E1" s="2"/>
      <c r="F1" s="1"/>
      <c r="G1" s="3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2"/>
      <c r="F2" s="1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x14ac:dyDescent="0.25">
      <c r="A3" s="5"/>
      <c r="B3" s="1"/>
      <c r="C3" s="1"/>
      <c r="D3" s="1"/>
      <c r="E3" s="1"/>
      <c r="F3" s="1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9.75" customHeight="1" x14ac:dyDescent="0.25"/>
    <row r="7" spans="1:26" ht="12.75" customHeight="1" x14ac:dyDescent="0.25">
      <c r="A7" s="7" t="s">
        <v>1176</v>
      </c>
      <c r="B7" s="8"/>
      <c r="C7" s="8"/>
      <c r="D7" s="8"/>
      <c r="E7" s="8"/>
      <c r="F7" s="371" t="s">
        <v>0</v>
      </c>
      <c r="G7" s="372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</row>
    <row r="9" spans="1:26" x14ac:dyDescent="0.25">
      <c r="A9" s="374" t="s">
        <v>2</v>
      </c>
      <c r="B9" s="372"/>
      <c r="C9" s="372"/>
      <c r="D9" s="372"/>
      <c r="E9" s="372"/>
      <c r="F9" s="372"/>
      <c r="G9" s="372"/>
    </row>
    <row r="10" spans="1:26" x14ac:dyDescent="0.25">
      <c r="A10" s="371" t="s">
        <v>3</v>
      </c>
      <c r="B10" s="372"/>
      <c r="C10" s="372"/>
      <c r="D10" s="372"/>
      <c r="E10" s="372"/>
      <c r="F10" s="372"/>
      <c r="G10" s="372"/>
    </row>
    <row r="11" spans="1:26" ht="6.75" customHeight="1" x14ac:dyDescent="0.25">
      <c r="A11" s="9"/>
      <c r="B11" s="9"/>
      <c r="C11" s="9"/>
      <c r="D11" s="9"/>
      <c r="E11" s="9"/>
      <c r="F11" s="9"/>
      <c r="G11" s="9"/>
    </row>
    <row r="12" spans="1:26" ht="12" customHeight="1" x14ac:dyDescent="0.25">
      <c r="A12" s="11" t="s">
        <v>4</v>
      </c>
      <c r="B12" s="11" t="s">
        <v>5</v>
      </c>
      <c r="C12" s="11" t="s">
        <v>6</v>
      </c>
      <c r="D12" s="12"/>
      <c r="E12" s="11" t="s">
        <v>4</v>
      </c>
      <c r="F12" s="11" t="s">
        <v>5</v>
      </c>
      <c r="G12" s="11" t="s">
        <v>6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3" customHeight="1" x14ac:dyDescent="0.25">
      <c r="A13" s="13"/>
      <c r="B13" s="13"/>
      <c r="C13" s="13"/>
      <c r="D13" s="13"/>
      <c r="E13" s="13"/>
      <c r="F13" s="13"/>
      <c r="G13" s="13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x14ac:dyDescent="0.25">
      <c r="A14" s="15" t="s">
        <v>7</v>
      </c>
      <c r="B14" s="16">
        <f>+B15+B18+B22</f>
        <v>3868381613</v>
      </c>
      <c r="C14" s="17">
        <f>+B14/B32</f>
        <v>0.99195316912774911</v>
      </c>
      <c r="D14" s="18"/>
      <c r="E14" s="15" t="s">
        <v>8</v>
      </c>
      <c r="F14" s="16">
        <f>+SUM(F19:F20)+F15</f>
        <v>3413064237</v>
      </c>
      <c r="G14" s="17">
        <f t="shared" ref="G14:G28" si="0">+F14/$F$31</f>
        <v>0.70211027389772729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x14ac:dyDescent="0.25">
      <c r="A15" s="19" t="s">
        <v>9</v>
      </c>
      <c r="B15" s="20">
        <f>SUM(B16:B17)</f>
        <v>1389734316</v>
      </c>
      <c r="C15" s="21">
        <f>+B15/$B$32</f>
        <v>0.35636384848099134</v>
      </c>
      <c r="D15" s="19"/>
      <c r="E15" s="19" t="s">
        <v>10</v>
      </c>
      <c r="F15" s="20">
        <f>SUM(F16:F18)</f>
        <v>3173725467</v>
      </c>
      <c r="G15" s="21">
        <f t="shared" si="0"/>
        <v>0.65287527634410669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2.75" customHeight="1" x14ac:dyDescent="0.25">
      <c r="A16" s="8" t="s">
        <v>11</v>
      </c>
      <c r="B16" s="22">
        <f>+recursos!H14</f>
        <v>1389734316</v>
      </c>
      <c r="C16" s="23">
        <f t="shared" ref="C16:C17" si="1">+B16/$B$15</f>
        <v>1</v>
      </c>
      <c r="D16" s="8"/>
      <c r="E16" s="8" t="s">
        <v>12</v>
      </c>
      <c r="F16" s="22">
        <f>+conjurisd!B14</f>
        <v>1192301919</v>
      </c>
      <c r="G16" s="23">
        <f t="shared" si="0"/>
        <v>0.24527151228002975</v>
      </c>
      <c r="H16" s="8"/>
      <c r="I16" s="22"/>
      <c r="J16" s="22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2.75" customHeight="1" x14ac:dyDescent="0.25">
      <c r="A17" s="8" t="s">
        <v>13</v>
      </c>
      <c r="B17" s="22">
        <f>+recursos!H24</f>
        <v>0</v>
      </c>
      <c r="C17" s="23">
        <f t="shared" si="1"/>
        <v>0</v>
      </c>
      <c r="D17" s="8"/>
      <c r="E17" s="8" t="s">
        <v>14</v>
      </c>
      <c r="F17" s="22">
        <f>+conjurisd!B15</f>
        <v>215868838</v>
      </c>
      <c r="G17" s="23">
        <f t="shared" si="0"/>
        <v>4.4406937124448889E-2</v>
      </c>
      <c r="H17" s="8"/>
      <c r="I17" s="22"/>
      <c r="J17" s="22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9" t="s">
        <v>15</v>
      </c>
      <c r="B18" s="20">
        <f>SUM(B19:B21)</f>
        <v>1417483589</v>
      </c>
      <c r="C18" s="21">
        <f>+B18/$B$32</f>
        <v>0.36347948029995092</v>
      </c>
      <c r="D18" s="19"/>
      <c r="E18" s="8" t="s">
        <v>16</v>
      </c>
      <c r="F18" s="22">
        <f>+conjurisd!B16</f>
        <v>1765554710</v>
      </c>
      <c r="G18" s="23">
        <f t="shared" si="0"/>
        <v>0.36319682693962801</v>
      </c>
      <c r="H18" s="19"/>
      <c r="I18" s="22"/>
      <c r="J18" s="24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2.75" customHeight="1" x14ac:dyDescent="0.25">
      <c r="A19" s="8" t="s">
        <v>17</v>
      </c>
      <c r="B19" s="22">
        <f>+recursos!H31</f>
        <v>1417483589</v>
      </c>
      <c r="C19" s="23">
        <f t="shared" ref="C19:C21" si="2">+B19/$B$18</f>
        <v>1</v>
      </c>
      <c r="D19" s="8"/>
      <c r="E19" s="8" t="s">
        <v>18</v>
      </c>
      <c r="F19" s="22">
        <f>+conjurisd!B17</f>
        <v>63380809</v>
      </c>
      <c r="G19" s="23">
        <f t="shared" si="0"/>
        <v>1.3038230187535008E-2</v>
      </c>
      <c r="H19" s="8"/>
      <c r="I19" s="22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2.75" customHeight="1" x14ac:dyDescent="0.25">
      <c r="A20" s="8" t="s">
        <v>19</v>
      </c>
      <c r="B20" s="22">
        <v>0</v>
      </c>
      <c r="C20" s="23">
        <f t="shared" si="2"/>
        <v>0</v>
      </c>
      <c r="D20" s="8"/>
      <c r="E20" s="8" t="s">
        <v>20</v>
      </c>
      <c r="F20" s="22">
        <f>+conjurisd!B18</f>
        <v>175957961</v>
      </c>
      <c r="G20" s="23">
        <f t="shared" si="0"/>
        <v>3.6196767366085653E-2</v>
      </c>
      <c r="H20" s="8"/>
      <c r="I20" s="22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.75" customHeight="1" x14ac:dyDescent="0.25">
      <c r="A21" s="8" t="s">
        <v>21</v>
      </c>
      <c r="B21" s="22">
        <f>+recursos!H34</f>
        <v>0</v>
      </c>
      <c r="C21" s="23">
        <f t="shared" si="2"/>
        <v>0</v>
      </c>
      <c r="D21" s="8"/>
      <c r="E21" s="15" t="s">
        <v>22</v>
      </c>
      <c r="F21" s="16">
        <f>+SUM(F22:F25)</f>
        <v>1139951369</v>
      </c>
      <c r="G21" s="17">
        <f t="shared" si="0"/>
        <v>0.23450234520701146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.75" customHeight="1" x14ac:dyDescent="0.25">
      <c r="A22" s="19" t="s">
        <v>23</v>
      </c>
      <c r="B22" s="20">
        <f>SUM(B23:B24)</f>
        <v>1061163708</v>
      </c>
      <c r="C22" s="21">
        <f>+B22/$B$32</f>
        <v>0.27210984034680691</v>
      </c>
      <c r="E22" s="8" t="s">
        <v>24</v>
      </c>
      <c r="F22" s="22">
        <f>+conjurisd!B20</f>
        <v>169374869</v>
      </c>
      <c r="G22" s="23">
        <f t="shared" si="0"/>
        <v>3.4842542480099735E-2</v>
      </c>
      <c r="I22" s="25"/>
      <c r="J22" s="25"/>
    </row>
    <row r="23" spans="1:26" ht="12.75" customHeight="1" x14ac:dyDescent="0.25">
      <c r="A23" s="8" t="s">
        <v>25</v>
      </c>
      <c r="B23" s="22">
        <f>+recursos!H38</f>
        <v>831063438</v>
      </c>
      <c r="C23" s="23">
        <f t="shared" ref="C23:C24" si="3">+B23/$B$22</f>
        <v>0.78316232616579462</v>
      </c>
      <c r="D23" s="8"/>
      <c r="E23" s="8" t="s">
        <v>26</v>
      </c>
      <c r="F23" s="22">
        <f>+conjurisd!B21</f>
        <v>930926500</v>
      </c>
      <c r="G23" s="23">
        <f t="shared" si="0"/>
        <v>0.19150329865111548</v>
      </c>
      <c r="H23" s="8"/>
      <c r="I23" s="22"/>
      <c r="J23" s="22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 x14ac:dyDescent="0.25">
      <c r="A24" s="8" t="s">
        <v>27</v>
      </c>
      <c r="B24" s="22">
        <f>+recursos!H75</f>
        <v>230100270</v>
      </c>
      <c r="C24" s="23">
        <f t="shared" si="3"/>
        <v>0.21683767383420541</v>
      </c>
      <c r="D24" s="8"/>
      <c r="E24" s="8" t="s">
        <v>28</v>
      </c>
      <c r="F24" s="22">
        <f>+conjurisd!B22</f>
        <v>1000000</v>
      </c>
      <c r="G24" s="23">
        <f t="shared" si="0"/>
        <v>2.0571258703143105E-4</v>
      </c>
      <c r="H24" s="8"/>
      <c r="I24" s="8"/>
      <c r="J24" s="22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25">
      <c r="A25" s="15" t="s">
        <v>29</v>
      </c>
      <c r="B25" s="16">
        <f>SUM(B26:B31)</f>
        <v>31380728</v>
      </c>
      <c r="C25" s="17">
        <f>+B25/B32</f>
        <v>8.0468308722508389E-3</v>
      </c>
      <c r="D25" s="18"/>
      <c r="E25" s="8" t="s">
        <v>30</v>
      </c>
      <c r="F25" s="22">
        <f>+conjurisd!B23</f>
        <v>38650000</v>
      </c>
      <c r="G25" s="23">
        <f t="shared" si="0"/>
        <v>7.9507914887648103E-3</v>
      </c>
      <c r="H25" s="18"/>
      <c r="I25" s="25"/>
      <c r="J25" s="2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 x14ac:dyDescent="0.25">
      <c r="A26" s="8" t="s">
        <v>31</v>
      </c>
      <c r="B26" s="22">
        <f>+recursos!H115</f>
        <v>0</v>
      </c>
      <c r="C26" s="23">
        <f t="shared" ref="C26:C28" si="4">+B26/$B$25</f>
        <v>0</v>
      </c>
      <c r="D26" s="8"/>
      <c r="E26" s="15" t="s">
        <v>32</v>
      </c>
      <c r="F26" s="16">
        <f>+SUM(F27:F28)</f>
        <v>308135646</v>
      </c>
      <c r="G26" s="17">
        <f t="shared" si="0"/>
        <v>6.3387380895261233E-2</v>
      </c>
      <c r="H26" s="8"/>
      <c r="I26" s="22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 x14ac:dyDescent="0.25">
      <c r="A27" s="8" t="s">
        <v>33</v>
      </c>
      <c r="B27" s="22">
        <f>+recursos!H116</f>
        <v>84108</v>
      </c>
      <c r="C27" s="23">
        <f t="shared" si="4"/>
        <v>2.6802437470539245E-3</v>
      </c>
      <c r="D27" s="8"/>
      <c r="E27" s="8" t="s">
        <v>34</v>
      </c>
      <c r="F27" s="22">
        <f>+'HAC B'!C122</f>
        <v>51181140</v>
      </c>
      <c r="G27" s="23">
        <f t="shared" si="0"/>
        <v>1.0528604716617858E-2</v>
      </c>
      <c r="H27" s="8"/>
      <c r="I27" s="22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 x14ac:dyDescent="0.25">
      <c r="A28" s="8" t="s">
        <v>35</v>
      </c>
      <c r="B28" s="22">
        <f>+recursos!H128</f>
        <v>16620</v>
      </c>
      <c r="C28" s="23">
        <f t="shared" si="4"/>
        <v>5.296244242644721E-4</v>
      </c>
      <c r="D28" s="8"/>
      <c r="E28" s="8" t="s">
        <v>36</v>
      </c>
      <c r="F28" s="22">
        <f>+'HAC B'!C123</f>
        <v>256954506</v>
      </c>
      <c r="G28" s="23">
        <f t="shared" si="0"/>
        <v>5.2858776178643374E-2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 x14ac:dyDescent="0.25">
      <c r="A29" s="8" t="s">
        <v>37</v>
      </c>
      <c r="B29" s="22">
        <f>+recursos!H131</f>
        <v>31280000</v>
      </c>
      <c r="C29" s="23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 x14ac:dyDescent="0.25">
      <c r="A30" s="8" t="s">
        <v>38</v>
      </c>
      <c r="B30" s="22">
        <f>+recursos!H133</f>
        <v>0</v>
      </c>
      <c r="C30" s="23">
        <f t="shared" ref="C30:C31" si="5">+B30/$B$25</f>
        <v>0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8" t="s">
        <v>39</v>
      </c>
      <c r="B31" s="22">
        <f>+recursos!H134</f>
        <v>0</v>
      </c>
      <c r="C31" s="23">
        <f t="shared" si="5"/>
        <v>0</v>
      </c>
      <c r="D31" s="18"/>
      <c r="E31" s="27" t="s">
        <v>40</v>
      </c>
      <c r="F31" s="16">
        <f t="shared" ref="F31:G31" si="6">+F14+F21+F26</f>
        <v>4861151252</v>
      </c>
      <c r="G31" s="17">
        <f t="shared" si="6"/>
        <v>1</v>
      </c>
      <c r="H31" s="18"/>
      <c r="I31" s="18"/>
      <c r="J31" s="2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 x14ac:dyDescent="0.25">
      <c r="A32" s="27" t="s">
        <v>41</v>
      </c>
      <c r="B32" s="16">
        <f>+B14+B25</f>
        <v>3899762341</v>
      </c>
      <c r="C32" s="17">
        <f t="shared" ref="C32:C33" si="7">+B32/$B$42</f>
        <v>0.80223019997485978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 x14ac:dyDescent="0.25">
      <c r="A33" s="15" t="s">
        <v>42</v>
      </c>
      <c r="B33" s="16">
        <f>+B34+B38+B39+B40+B41</f>
        <v>961388911</v>
      </c>
      <c r="C33" s="17">
        <f t="shared" si="7"/>
        <v>0.19776980002514022</v>
      </c>
      <c r="D33" s="19"/>
      <c r="E33" s="19"/>
      <c r="F33" s="28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 t="s">
        <v>43</v>
      </c>
      <c r="B34" s="20">
        <f>SUM(B35:B37)</f>
        <v>358698931</v>
      </c>
      <c r="C34" s="21">
        <f>+B34/$B$33</f>
        <v>0.37310491820307673</v>
      </c>
      <c r="D34" s="8"/>
      <c r="E34" s="19"/>
      <c r="F34" s="28"/>
      <c r="G34" s="19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 x14ac:dyDescent="0.25">
      <c r="A35" s="8" t="s">
        <v>44</v>
      </c>
      <c r="B35" s="22">
        <f>+recursos!H150+recursos!H155</f>
        <v>358698931</v>
      </c>
      <c r="C35" s="23">
        <f t="shared" ref="C35:C37" si="8">+B35/$B$34</f>
        <v>1</v>
      </c>
      <c r="D35" s="8"/>
      <c r="E35" s="8"/>
      <c r="F35" s="22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 x14ac:dyDescent="0.25">
      <c r="A36" s="8" t="s">
        <v>45</v>
      </c>
      <c r="B36" s="22">
        <f>+recursos!H149</f>
        <v>0</v>
      </c>
      <c r="C36" s="23">
        <f t="shared" si="8"/>
        <v>0</v>
      </c>
      <c r="D36" s="8"/>
      <c r="E36" s="8"/>
      <c r="F36" s="29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25">
      <c r="A37" s="8" t="s">
        <v>46</v>
      </c>
      <c r="B37" s="22">
        <f>+recursos!H154</f>
        <v>0</v>
      </c>
      <c r="C37" s="23">
        <f t="shared" si="8"/>
        <v>0</v>
      </c>
      <c r="E37" s="8"/>
      <c r="F37" s="8"/>
      <c r="G37" s="8"/>
    </row>
    <row r="38" spans="1:26" ht="15.75" customHeight="1" x14ac:dyDescent="0.25">
      <c r="A38" s="19" t="s">
        <v>47</v>
      </c>
      <c r="B38" s="20">
        <f>+recursos!H156</f>
        <v>0</v>
      </c>
      <c r="C38" s="21">
        <f t="shared" ref="C38:C41" si="9">+B38/$B$33</f>
        <v>0</v>
      </c>
      <c r="E38" s="375" t="s">
        <v>48</v>
      </c>
      <c r="F38" s="372"/>
      <c r="H38" s="8"/>
    </row>
    <row r="39" spans="1:26" ht="15.75" customHeight="1" x14ac:dyDescent="0.25">
      <c r="A39" s="19" t="s">
        <v>49</v>
      </c>
      <c r="B39" s="20">
        <f>+recursos!H157</f>
        <v>0</v>
      </c>
      <c r="C39" s="21">
        <f t="shared" si="9"/>
        <v>0</v>
      </c>
      <c r="H39" s="22"/>
    </row>
    <row r="40" spans="1:26" ht="15.75" customHeight="1" x14ac:dyDescent="0.25">
      <c r="A40" s="19" t="s">
        <v>50</v>
      </c>
      <c r="B40" s="20">
        <f>+recursos!H158</f>
        <v>466138226</v>
      </c>
      <c r="C40" s="21">
        <f t="shared" si="9"/>
        <v>0.48485916642739391</v>
      </c>
      <c r="E40" s="18" t="s">
        <v>51</v>
      </c>
      <c r="F40" s="16">
        <f>+B42</f>
        <v>4861151252</v>
      </c>
      <c r="G40" s="30"/>
      <c r="I40" s="31"/>
    </row>
    <row r="41" spans="1:26" ht="15.75" customHeight="1" x14ac:dyDescent="0.25">
      <c r="A41" s="19" t="s">
        <v>52</v>
      </c>
      <c r="B41" s="20">
        <f>+recursos!H159</f>
        <v>136551754</v>
      </c>
      <c r="C41" s="21">
        <f t="shared" si="9"/>
        <v>0.14203591536952936</v>
      </c>
      <c r="D41" s="18"/>
      <c r="E41" s="18" t="s">
        <v>53</v>
      </c>
      <c r="F41" s="16">
        <f>+F31</f>
        <v>4861151252</v>
      </c>
      <c r="G41" s="32"/>
      <c r="H41" s="18"/>
      <c r="I41" s="33"/>
      <c r="J41" s="34"/>
      <c r="K41" s="34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A42" s="27" t="s">
        <v>54</v>
      </c>
      <c r="B42" s="16">
        <f>+B33+B32</f>
        <v>4861151252</v>
      </c>
      <c r="C42" s="17">
        <f>+C32+C33</f>
        <v>1</v>
      </c>
      <c r="E42" s="35" t="s">
        <v>55</v>
      </c>
      <c r="F42" s="16">
        <f>+F40-F41</f>
        <v>0</v>
      </c>
      <c r="G42" s="30"/>
      <c r="I42" s="25"/>
      <c r="K42" s="36"/>
    </row>
    <row r="43" spans="1:26" ht="15.75" customHeight="1" x14ac:dyDescent="0.25"/>
    <row r="44" spans="1:26" ht="15.75" customHeight="1" x14ac:dyDescent="0.25"/>
    <row r="45" spans="1:26" ht="15.75" customHeight="1" x14ac:dyDescent="0.25"/>
    <row r="46" spans="1:26" ht="15.75" customHeight="1" x14ac:dyDescent="0.25"/>
    <row r="47" spans="1:26" ht="15.75" customHeight="1" x14ac:dyDescent="0.25"/>
    <row r="48" spans="1:26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F7:G7"/>
    <mergeCell ref="A8:G8"/>
    <mergeCell ref="A9:G9"/>
    <mergeCell ref="A10:G10"/>
    <mergeCell ref="E38:F38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32.5703125" customWidth="1"/>
    <col min="2" max="2" width="13" customWidth="1"/>
    <col min="3" max="3" width="14.28515625" customWidth="1"/>
    <col min="4" max="4" width="18.85546875" customWidth="1"/>
    <col min="5" max="5" width="20.85546875" customWidth="1"/>
    <col min="6" max="6" width="18.28515625" customWidth="1"/>
    <col min="7" max="7" width="16.7109375" customWidth="1"/>
    <col min="8" max="10" width="11" customWidth="1"/>
    <col min="11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261</v>
      </c>
      <c r="B8" s="372"/>
      <c r="C8" s="372"/>
      <c r="D8" s="372"/>
      <c r="E8" s="372"/>
      <c r="F8" s="372"/>
      <c r="G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  <c r="I9" s="19"/>
    </row>
    <row r="10" spans="1:26" x14ac:dyDescent="0.25">
      <c r="A10" s="371" t="s">
        <v>375</v>
      </c>
      <c r="B10" s="372"/>
      <c r="C10" s="372"/>
      <c r="D10" s="372"/>
      <c r="E10" s="372"/>
      <c r="F10" s="372"/>
      <c r="G10" s="372"/>
      <c r="I10" s="19"/>
    </row>
    <row r="11" spans="1:26" ht="7.5" customHeight="1" x14ac:dyDescent="0.25">
      <c r="I11" s="19"/>
    </row>
    <row r="12" spans="1:26" ht="60" customHeight="1" x14ac:dyDescent="0.25">
      <c r="A12" s="134" t="s">
        <v>4</v>
      </c>
      <c r="B12" s="134" t="s">
        <v>234</v>
      </c>
      <c r="C12" s="125" t="s">
        <v>376</v>
      </c>
      <c r="D12" s="125" t="s">
        <v>377</v>
      </c>
      <c r="E12" s="125" t="s">
        <v>378</v>
      </c>
      <c r="F12" s="125" t="s">
        <v>379</v>
      </c>
      <c r="G12" s="125" t="s">
        <v>380</v>
      </c>
      <c r="H12" s="12"/>
      <c r="I12" s="19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110"/>
      <c r="B13" s="110"/>
      <c r="C13" s="10">
        <v>211</v>
      </c>
      <c r="D13" s="10">
        <v>212</v>
      </c>
      <c r="E13" s="10">
        <v>213</v>
      </c>
      <c r="F13" s="10">
        <v>214</v>
      </c>
      <c r="G13" s="10">
        <v>215</v>
      </c>
      <c r="H13" s="110"/>
      <c r="I13" s="19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x14ac:dyDescent="0.25">
      <c r="A14" s="115" t="s">
        <v>240</v>
      </c>
      <c r="B14" s="103">
        <f t="shared" ref="B14:G14" si="0">+B15+B21+B22</f>
        <v>386072625</v>
      </c>
      <c r="C14" s="103">
        <f t="shared" si="0"/>
        <v>57939647</v>
      </c>
      <c r="D14" s="103">
        <f t="shared" si="0"/>
        <v>197707872</v>
      </c>
      <c r="E14" s="103">
        <f t="shared" si="0"/>
        <v>40113769</v>
      </c>
      <c r="F14" s="103">
        <f t="shared" si="0"/>
        <v>3121627</v>
      </c>
      <c r="G14" s="103">
        <f t="shared" si="0"/>
        <v>87189710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8" t="s">
        <v>266</v>
      </c>
      <c r="B15" s="133">
        <f t="shared" ref="B15:G15" si="1">+B16+B19+B20</f>
        <v>372317485</v>
      </c>
      <c r="C15" s="119">
        <f t="shared" si="1"/>
        <v>53839647</v>
      </c>
      <c r="D15" s="119">
        <f t="shared" si="1"/>
        <v>188052732</v>
      </c>
      <c r="E15" s="119">
        <f t="shared" si="1"/>
        <v>40113769</v>
      </c>
      <c r="F15" s="119">
        <f t="shared" si="1"/>
        <v>3121627</v>
      </c>
      <c r="G15" s="119">
        <f t="shared" si="1"/>
        <v>87189710</v>
      </c>
      <c r="H15" s="120"/>
      <c r="I15" s="19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x14ac:dyDescent="0.25">
      <c r="A16" s="19" t="s">
        <v>241</v>
      </c>
      <c r="B16" s="106">
        <f t="shared" ref="B16:G16" si="2">+B17+B18</f>
        <v>146093121</v>
      </c>
      <c r="C16" s="116">
        <f t="shared" si="2"/>
        <v>10078962</v>
      </c>
      <c r="D16" s="116">
        <f t="shared" si="2"/>
        <v>68717534</v>
      </c>
      <c r="E16" s="116">
        <f t="shared" si="2"/>
        <v>32813411</v>
      </c>
      <c r="F16" s="116">
        <f t="shared" si="2"/>
        <v>1035557</v>
      </c>
      <c r="G16" s="116">
        <f t="shared" si="2"/>
        <v>33447657</v>
      </c>
      <c r="I16" s="19"/>
    </row>
    <row r="17" spans="1:26" x14ac:dyDescent="0.25">
      <c r="A17" s="8" t="s">
        <v>267</v>
      </c>
      <c r="B17" s="106">
        <f t="shared" ref="B17:B22" si="3">SUM(C17:G17)</f>
        <v>139843622</v>
      </c>
      <c r="C17" s="123">
        <f>+'GOB B'!D28</f>
        <v>8936279</v>
      </c>
      <c r="D17" s="123">
        <f>+'GOB B'!E28</f>
        <v>66181792</v>
      </c>
      <c r="E17" s="123">
        <f>+'GOB B'!F28</f>
        <v>32813411</v>
      </c>
      <c r="F17" s="123">
        <f>+'GOB B'!G28</f>
        <v>1035557</v>
      </c>
      <c r="G17" s="123">
        <f>+'GOB B'!H28</f>
        <v>30876583</v>
      </c>
      <c r="H17" s="8"/>
      <c r="I17" s="19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8" t="s">
        <v>268</v>
      </c>
      <c r="B18" s="106">
        <f t="shared" si="3"/>
        <v>6249499</v>
      </c>
      <c r="C18" s="123">
        <f>+'GOB B'!D46</f>
        <v>1142683</v>
      </c>
      <c r="D18" s="123">
        <f>+'GOB B'!E46</f>
        <v>2535742</v>
      </c>
      <c r="E18" s="123">
        <f>+'GOB B'!F46</f>
        <v>0</v>
      </c>
      <c r="F18" s="123">
        <f>+'GOB B'!G46</f>
        <v>0</v>
      </c>
      <c r="G18" s="123">
        <f>+'GOB B'!H46</f>
        <v>2571074</v>
      </c>
      <c r="H18" s="8"/>
      <c r="I18" s="1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19" t="s">
        <v>242</v>
      </c>
      <c r="B19" s="106">
        <f t="shared" si="3"/>
        <v>9916861</v>
      </c>
      <c r="C19" s="116">
        <f>+'GOB B'!D66</f>
        <v>3026400</v>
      </c>
      <c r="D19" s="116">
        <f>+'GOB B'!E66</f>
        <v>2046589</v>
      </c>
      <c r="E19" s="116">
        <f>+'GOB B'!F66</f>
        <v>2504880</v>
      </c>
      <c r="F19" s="116">
        <f>+'GOB B'!G66</f>
        <v>83136</v>
      </c>
      <c r="G19" s="116">
        <f>+'GOB B'!H66</f>
        <v>2255856</v>
      </c>
      <c r="I19" s="19"/>
    </row>
    <row r="20" spans="1:26" x14ac:dyDescent="0.25">
      <c r="A20" s="19" t="s">
        <v>243</v>
      </c>
      <c r="B20" s="106">
        <f t="shared" si="3"/>
        <v>216307503</v>
      </c>
      <c r="C20" s="116">
        <f>+'GOB B'!D92</f>
        <v>40734285</v>
      </c>
      <c r="D20" s="116">
        <f>+'GOB B'!E92</f>
        <v>117288609</v>
      </c>
      <c r="E20" s="116">
        <f>+'GOB B'!F92</f>
        <v>4795478</v>
      </c>
      <c r="F20" s="116">
        <f>+'GOB B'!G92</f>
        <v>2002934</v>
      </c>
      <c r="G20" s="116">
        <f>+'GOB B'!H92</f>
        <v>51486197</v>
      </c>
    </row>
    <row r="21" spans="1:26" ht="15.75" customHeight="1" x14ac:dyDescent="0.25">
      <c r="A21" s="19" t="s">
        <v>244</v>
      </c>
      <c r="B21" s="106">
        <f t="shared" si="3"/>
        <v>0</v>
      </c>
      <c r="C21" s="116">
        <f>+'GOB B'!D111</f>
        <v>0</v>
      </c>
      <c r="D21" s="116">
        <f>+'GOB B'!E111</f>
        <v>0</v>
      </c>
      <c r="E21" s="116">
        <f>+'GOB B'!F111</f>
        <v>0</v>
      </c>
      <c r="F21" s="116">
        <v>0</v>
      </c>
      <c r="G21" s="116">
        <f>+'GOB B'!G111</f>
        <v>0</v>
      </c>
    </row>
    <row r="22" spans="1:26" ht="15.75" customHeight="1" x14ac:dyDescent="0.25">
      <c r="A22" s="19" t="s">
        <v>245</v>
      </c>
      <c r="B22" s="106">
        <f t="shared" si="3"/>
        <v>13755140</v>
      </c>
      <c r="C22" s="116">
        <f>+'GOB B'!D114</f>
        <v>4100000</v>
      </c>
      <c r="D22" s="116">
        <f>+'GOB B'!E114</f>
        <v>9655140</v>
      </c>
      <c r="E22" s="116">
        <f>+'GOB B'!F114</f>
        <v>0</v>
      </c>
      <c r="F22" s="116">
        <f>+'GOB B'!G114</f>
        <v>0</v>
      </c>
      <c r="G22" s="116">
        <f>+'GOB B'!H114</f>
        <v>0</v>
      </c>
    </row>
    <row r="23" spans="1:26" ht="15.75" customHeight="1" x14ac:dyDescent="0.25">
      <c r="A23" s="115" t="s">
        <v>246</v>
      </c>
      <c r="B23" s="103">
        <f t="shared" ref="B23:G23" si="4">+B24+B27+B28</f>
        <v>4547428</v>
      </c>
      <c r="C23" s="103">
        <f t="shared" si="4"/>
        <v>705480</v>
      </c>
      <c r="D23" s="103">
        <f t="shared" si="4"/>
        <v>2149319</v>
      </c>
      <c r="E23" s="103">
        <f t="shared" si="4"/>
        <v>376740</v>
      </c>
      <c r="F23" s="103">
        <f t="shared" si="4"/>
        <v>150115</v>
      </c>
      <c r="G23" s="103">
        <f t="shared" si="4"/>
        <v>1165774</v>
      </c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8" t="s">
        <v>269</v>
      </c>
      <c r="B24" s="106">
        <f t="shared" ref="B24:G24" si="5">+B25+B26</f>
        <v>4547428</v>
      </c>
      <c r="C24" s="119">
        <f t="shared" si="5"/>
        <v>705480</v>
      </c>
      <c r="D24" s="119">
        <f t="shared" si="5"/>
        <v>2149319</v>
      </c>
      <c r="E24" s="119">
        <f t="shared" si="5"/>
        <v>376740</v>
      </c>
      <c r="F24" s="119">
        <f t="shared" si="5"/>
        <v>150115</v>
      </c>
      <c r="G24" s="119">
        <f t="shared" si="5"/>
        <v>1165774</v>
      </c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 x14ac:dyDescent="0.25">
      <c r="A25" s="19" t="s">
        <v>247</v>
      </c>
      <c r="B25" s="106">
        <f t="shared" ref="B25:B28" si="6">SUM(C25:G25)</f>
        <v>4547428</v>
      </c>
      <c r="C25" s="116">
        <f>+'GOB B'!D107</f>
        <v>705480</v>
      </c>
      <c r="D25" s="116">
        <f>+'GOB B'!E107</f>
        <v>2149319</v>
      </c>
      <c r="E25" s="116">
        <f>+'GOB B'!F107</f>
        <v>376740</v>
      </c>
      <c r="F25" s="116">
        <f>+'GOB B'!G107</f>
        <v>150115</v>
      </c>
      <c r="G25" s="116">
        <f>+'GOB B'!H107</f>
        <v>1165774</v>
      </c>
    </row>
    <row r="26" spans="1:26" ht="15.75" customHeight="1" x14ac:dyDescent="0.25">
      <c r="A26" s="19" t="s">
        <v>248</v>
      </c>
      <c r="B26" s="106">
        <f t="shared" si="6"/>
        <v>0</v>
      </c>
      <c r="C26" s="116">
        <f>+'GOB B'!D115</f>
        <v>0</v>
      </c>
      <c r="D26" s="116">
        <f>+'GOB B'!E115</f>
        <v>0</v>
      </c>
      <c r="E26" s="116">
        <f>+'GOB B'!F115</f>
        <v>0</v>
      </c>
      <c r="F26" s="116">
        <v>0</v>
      </c>
      <c r="G26" s="116">
        <f>+'GOB B'!G115</f>
        <v>0</v>
      </c>
    </row>
    <row r="27" spans="1:26" ht="15.75" customHeight="1" x14ac:dyDescent="0.25">
      <c r="A27" s="19" t="s">
        <v>249</v>
      </c>
      <c r="B27" s="106">
        <f t="shared" si="6"/>
        <v>0</v>
      </c>
      <c r="C27" s="116">
        <f>+'GOB B'!D117</f>
        <v>0</v>
      </c>
      <c r="D27" s="116">
        <f>+'GOB B'!E117</f>
        <v>0</v>
      </c>
      <c r="E27" s="116">
        <f>+'GOB B'!F117</f>
        <v>0</v>
      </c>
      <c r="F27" s="116">
        <v>0</v>
      </c>
      <c r="G27" s="116">
        <f>+'GOB B'!G117</f>
        <v>0</v>
      </c>
    </row>
    <row r="28" spans="1:26" ht="15.75" customHeight="1" x14ac:dyDescent="0.25">
      <c r="A28" s="19" t="s">
        <v>250</v>
      </c>
      <c r="B28" s="106">
        <f t="shared" si="6"/>
        <v>0</v>
      </c>
      <c r="C28" s="116">
        <f>+'GOB B'!D119</f>
        <v>0</v>
      </c>
      <c r="D28" s="116">
        <f>+'GOB B'!E119</f>
        <v>0</v>
      </c>
      <c r="E28" s="116">
        <f>+'GOB B'!F119</f>
        <v>0</v>
      </c>
      <c r="F28" s="116">
        <v>0</v>
      </c>
      <c r="G28" s="116">
        <f>+'GOB B'!G119</f>
        <v>0</v>
      </c>
    </row>
    <row r="29" spans="1:26" ht="15.75" customHeight="1" x14ac:dyDescent="0.25">
      <c r="A29" s="115" t="s">
        <v>32</v>
      </c>
      <c r="B29" s="103">
        <f t="shared" ref="B29:G29" si="7">+B30</f>
        <v>0</v>
      </c>
      <c r="C29" s="103">
        <f t="shared" si="7"/>
        <v>0</v>
      </c>
      <c r="D29" s="103">
        <f t="shared" si="7"/>
        <v>0</v>
      </c>
      <c r="E29" s="103">
        <f t="shared" si="7"/>
        <v>0</v>
      </c>
      <c r="F29" s="103">
        <f t="shared" si="7"/>
        <v>0</v>
      </c>
      <c r="G29" s="103">
        <f t="shared" si="7"/>
        <v>0</v>
      </c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05" t="s">
        <v>252</v>
      </c>
      <c r="B30" s="106">
        <f>SUM(C30:G30)</f>
        <v>0</v>
      </c>
      <c r="C30" s="116">
        <f>+'GOB B'!D121</f>
        <v>0</v>
      </c>
      <c r="D30" s="116">
        <f>+'GOB B'!E121</f>
        <v>0</v>
      </c>
      <c r="E30" s="116">
        <f>+'GOB B'!F121</f>
        <v>0</v>
      </c>
      <c r="F30" s="116">
        <v>0</v>
      </c>
      <c r="G30" s="116">
        <f>+'GOB B'!G121</f>
        <v>0</v>
      </c>
      <c r="J30" s="19"/>
    </row>
    <row r="31" spans="1:26" ht="15.75" customHeight="1" x14ac:dyDescent="0.25">
      <c r="A31" s="115" t="s">
        <v>40</v>
      </c>
      <c r="B31" s="103">
        <f t="shared" ref="B31:G31" si="8">+B14+B23+B29</f>
        <v>390620053</v>
      </c>
      <c r="C31" s="103">
        <f t="shared" si="8"/>
        <v>58645127</v>
      </c>
      <c r="D31" s="103">
        <f t="shared" si="8"/>
        <v>199857191</v>
      </c>
      <c r="E31" s="103">
        <f t="shared" si="8"/>
        <v>40490509</v>
      </c>
      <c r="F31" s="103">
        <f t="shared" si="8"/>
        <v>3271742</v>
      </c>
      <c r="G31" s="103">
        <f t="shared" si="8"/>
        <v>88355484</v>
      </c>
      <c r="H31" s="19"/>
      <c r="I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G8"/>
    <mergeCell ref="A9:G9"/>
    <mergeCell ref="A10:G10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6.85546875" customWidth="1"/>
    <col min="2" max="2" width="37.140625" customWidth="1"/>
    <col min="3" max="3" width="14.5703125" customWidth="1"/>
    <col min="4" max="4" width="11" customWidth="1"/>
    <col min="5" max="5" width="12.140625" customWidth="1"/>
    <col min="6" max="6" width="16.42578125" customWidth="1"/>
    <col min="7" max="7" width="13.28515625" customWidth="1"/>
    <col min="8" max="8" width="11" customWidth="1"/>
    <col min="9" max="9" width="13.5703125" customWidth="1"/>
    <col min="10" max="10" width="13.42578125" customWidth="1"/>
    <col min="11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60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6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6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6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6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>
      <c r="I6" s="62"/>
    </row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65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B8" s="373" t="s">
        <v>1</v>
      </c>
      <c r="C8" s="372"/>
      <c r="D8" s="372"/>
      <c r="E8" s="372"/>
      <c r="F8" s="372"/>
      <c r="G8" s="372"/>
      <c r="H8" s="372"/>
      <c r="I8" s="62"/>
    </row>
    <row r="9" spans="1:26" x14ac:dyDescent="0.25">
      <c r="B9" s="374" t="s">
        <v>270</v>
      </c>
      <c r="C9" s="372"/>
      <c r="D9" s="372"/>
      <c r="E9" s="372"/>
      <c r="F9" s="372"/>
      <c r="G9" s="372"/>
      <c r="H9" s="372"/>
      <c r="I9" s="62"/>
    </row>
    <row r="10" spans="1:26" x14ac:dyDescent="0.25">
      <c r="B10" s="371" t="s">
        <v>375</v>
      </c>
      <c r="C10" s="372"/>
      <c r="D10" s="372"/>
      <c r="E10" s="372"/>
      <c r="F10" s="372"/>
      <c r="G10" s="372"/>
      <c r="H10" s="372"/>
      <c r="I10" s="62"/>
    </row>
    <row r="11" spans="1:26" ht="7.5" customHeight="1" x14ac:dyDescent="0.25">
      <c r="I11" s="62"/>
    </row>
    <row r="12" spans="1:26" ht="33.75" customHeight="1" x14ac:dyDescent="0.25">
      <c r="A12" s="134" t="s">
        <v>68</v>
      </c>
      <c r="B12" s="134" t="s">
        <v>272</v>
      </c>
      <c r="C12" s="134" t="s">
        <v>234</v>
      </c>
      <c r="D12" s="125" t="s">
        <v>376</v>
      </c>
      <c r="E12" s="125" t="s">
        <v>377</v>
      </c>
      <c r="F12" s="125" t="s">
        <v>378</v>
      </c>
      <c r="G12" s="125" t="s">
        <v>379</v>
      </c>
      <c r="H12" s="125" t="s">
        <v>380</v>
      </c>
      <c r="I12" s="101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126" t="s">
        <v>273</v>
      </c>
      <c r="B13" s="110"/>
      <c r="C13" s="110"/>
      <c r="D13" s="10">
        <v>211</v>
      </c>
      <c r="E13" s="10">
        <v>212</v>
      </c>
      <c r="F13" s="10">
        <v>213</v>
      </c>
      <c r="G13" s="10">
        <v>214</v>
      </c>
      <c r="H13" s="10">
        <v>215</v>
      </c>
      <c r="I13" s="137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x14ac:dyDescent="0.25">
      <c r="A14" s="127" t="s">
        <v>79</v>
      </c>
      <c r="B14" s="8" t="s">
        <v>274</v>
      </c>
      <c r="C14" s="133">
        <f t="shared" ref="C14:C27" si="0">SUM(D14:H14)</f>
        <v>35895140</v>
      </c>
      <c r="D14" s="129">
        <v>2961518</v>
      </c>
      <c r="E14" s="129">
        <v>17231760</v>
      </c>
      <c r="F14" s="129">
        <v>7184169</v>
      </c>
      <c r="G14" s="129">
        <v>251348</v>
      </c>
      <c r="H14" s="129">
        <v>8266345</v>
      </c>
      <c r="I14" s="138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7" t="s">
        <v>82</v>
      </c>
      <c r="B15" s="8" t="s">
        <v>275</v>
      </c>
      <c r="C15" s="133">
        <f t="shared" si="0"/>
        <v>14528901</v>
      </c>
      <c r="D15" s="129">
        <v>495405</v>
      </c>
      <c r="E15" s="129">
        <v>8105567</v>
      </c>
      <c r="F15" s="129">
        <v>2847636</v>
      </c>
      <c r="G15" s="129">
        <v>0</v>
      </c>
      <c r="H15" s="129">
        <v>3080293</v>
      </c>
      <c r="I15" s="62"/>
    </row>
    <row r="16" spans="1:26" x14ac:dyDescent="0.25">
      <c r="A16" s="127" t="s">
        <v>84</v>
      </c>
      <c r="B16" s="8" t="s">
        <v>276</v>
      </c>
      <c r="C16" s="133">
        <f t="shared" si="0"/>
        <v>11331562</v>
      </c>
      <c r="D16" s="129">
        <v>844200</v>
      </c>
      <c r="E16" s="129">
        <v>6297028</v>
      </c>
      <c r="F16" s="129">
        <v>1658097</v>
      </c>
      <c r="G16" s="129">
        <v>0</v>
      </c>
      <c r="H16" s="129">
        <v>2532237</v>
      </c>
      <c r="I16" s="65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2.75" customHeight="1" x14ac:dyDescent="0.25">
      <c r="A17" s="127" t="s">
        <v>86</v>
      </c>
      <c r="B17" s="8" t="s">
        <v>277</v>
      </c>
      <c r="C17" s="133">
        <f t="shared" si="0"/>
        <v>8541052</v>
      </c>
      <c r="D17" s="129">
        <v>446786</v>
      </c>
      <c r="E17" s="129">
        <v>1261980</v>
      </c>
      <c r="F17" s="129">
        <v>6147662</v>
      </c>
      <c r="G17" s="129">
        <v>0</v>
      </c>
      <c r="H17" s="129">
        <v>684624</v>
      </c>
      <c r="I17" s="65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27" t="s">
        <v>88</v>
      </c>
      <c r="B18" s="8" t="s">
        <v>278</v>
      </c>
      <c r="C18" s="133">
        <f t="shared" si="0"/>
        <v>18420920</v>
      </c>
      <c r="D18" s="129">
        <v>1631499</v>
      </c>
      <c r="E18" s="129">
        <v>7605552</v>
      </c>
      <c r="F18" s="129">
        <v>3639256</v>
      </c>
      <c r="G18" s="129">
        <v>582127</v>
      </c>
      <c r="H18" s="129">
        <v>4962486</v>
      </c>
      <c r="I18" s="62"/>
      <c r="J18" s="8"/>
    </row>
    <row r="19" spans="1:26" x14ac:dyDescent="0.25">
      <c r="A19" s="127" t="s">
        <v>90</v>
      </c>
      <c r="B19" s="8" t="s">
        <v>279</v>
      </c>
      <c r="C19" s="133">
        <f t="shared" si="0"/>
        <v>3442284</v>
      </c>
      <c r="D19" s="129">
        <v>39508</v>
      </c>
      <c r="E19" s="129">
        <v>2507050</v>
      </c>
      <c r="F19" s="129">
        <v>665431</v>
      </c>
      <c r="G19" s="129">
        <v>0</v>
      </c>
      <c r="H19" s="129">
        <v>230295</v>
      </c>
      <c r="I19" s="62"/>
      <c r="J19" s="8"/>
    </row>
    <row r="20" spans="1:26" x14ac:dyDescent="0.25">
      <c r="A20" s="127" t="s">
        <v>165</v>
      </c>
      <c r="B20" s="8" t="s">
        <v>280</v>
      </c>
      <c r="C20" s="133">
        <f t="shared" si="0"/>
        <v>10915666</v>
      </c>
      <c r="D20" s="129">
        <v>0</v>
      </c>
      <c r="E20" s="129">
        <v>5816722</v>
      </c>
      <c r="F20" s="129">
        <v>2558445</v>
      </c>
      <c r="G20" s="129">
        <v>96673</v>
      </c>
      <c r="H20" s="129">
        <v>2443826</v>
      </c>
      <c r="I20" s="62"/>
      <c r="J20" s="8"/>
    </row>
    <row r="21" spans="1:26" ht="15.75" customHeight="1" x14ac:dyDescent="0.25">
      <c r="A21" s="127" t="s">
        <v>92</v>
      </c>
      <c r="B21" s="8" t="s">
        <v>281</v>
      </c>
      <c r="C21" s="133">
        <f t="shared" si="0"/>
        <v>1519818</v>
      </c>
      <c r="D21" s="129">
        <v>72768</v>
      </c>
      <c r="E21" s="129">
        <v>893088</v>
      </c>
      <c r="F21" s="129">
        <v>209040</v>
      </c>
      <c r="G21" s="129">
        <v>393</v>
      </c>
      <c r="H21" s="129">
        <v>344529</v>
      </c>
      <c r="I21" s="62"/>
      <c r="J21" s="8"/>
    </row>
    <row r="22" spans="1:26" ht="15.75" customHeight="1" x14ac:dyDescent="0.25">
      <c r="A22" s="127" t="s">
        <v>131</v>
      </c>
      <c r="B22" s="8" t="s">
        <v>282</v>
      </c>
      <c r="C22" s="133">
        <f t="shared" si="0"/>
        <v>2872963</v>
      </c>
      <c r="D22" s="129">
        <v>181597</v>
      </c>
      <c r="E22" s="129">
        <v>905968</v>
      </c>
      <c r="F22" s="129">
        <v>649854</v>
      </c>
      <c r="G22" s="129">
        <v>0</v>
      </c>
      <c r="H22" s="129">
        <v>1135544</v>
      </c>
      <c r="I22" s="28"/>
      <c r="J22" s="8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27" t="s">
        <v>133</v>
      </c>
      <c r="B23" s="8" t="s">
        <v>283</v>
      </c>
      <c r="C23" s="133">
        <f t="shared" si="0"/>
        <v>11748776</v>
      </c>
      <c r="D23" s="129">
        <v>813668</v>
      </c>
      <c r="E23" s="129">
        <v>5746651</v>
      </c>
      <c r="F23" s="129">
        <v>2483447</v>
      </c>
      <c r="G23" s="129">
        <v>10080</v>
      </c>
      <c r="H23" s="129">
        <v>2694930</v>
      </c>
      <c r="I23" s="139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A24" s="127" t="s">
        <v>136</v>
      </c>
      <c r="B24" s="8" t="s">
        <v>284</v>
      </c>
      <c r="C24" s="133">
        <f t="shared" si="0"/>
        <v>10598090</v>
      </c>
      <c r="D24" s="129">
        <v>745972</v>
      </c>
      <c r="E24" s="129">
        <v>5040380</v>
      </c>
      <c r="F24" s="129">
        <v>2453322</v>
      </c>
      <c r="G24" s="129">
        <v>49158</v>
      </c>
      <c r="H24" s="129">
        <v>2309258</v>
      </c>
      <c r="I24" s="62"/>
    </row>
    <row r="25" spans="1:26" ht="15.75" customHeight="1" x14ac:dyDescent="0.25">
      <c r="A25" s="127" t="s">
        <v>183</v>
      </c>
      <c r="B25" s="8" t="s">
        <v>285</v>
      </c>
      <c r="C25" s="133">
        <f t="shared" si="0"/>
        <v>6252663</v>
      </c>
      <c r="D25" s="129">
        <v>440101</v>
      </c>
      <c r="E25" s="129">
        <v>2973680</v>
      </c>
      <c r="F25" s="129">
        <v>1447388</v>
      </c>
      <c r="G25" s="129">
        <v>29100</v>
      </c>
      <c r="H25" s="129">
        <v>1362394</v>
      </c>
      <c r="I25" s="62"/>
    </row>
    <row r="26" spans="1:26" ht="15.75" customHeight="1" x14ac:dyDescent="0.25">
      <c r="A26" s="127" t="s">
        <v>94</v>
      </c>
      <c r="B26" s="8" t="s">
        <v>286</v>
      </c>
      <c r="C26" s="133">
        <f t="shared" si="0"/>
        <v>3775787</v>
      </c>
      <c r="D26" s="129">
        <v>263257</v>
      </c>
      <c r="E26" s="129">
        <v>1796366</v>
      </c>
      <c r="F26" s="129">
        <v>869664</v>
      </c>
      <c r="G26" s="129">
        <v>16678</v>
      </c>
      <c r="H26" s="129">
        <v>829822</v>
      </c>
      <c r="I26" s="62"/>
    </row>
    <row r="27" spans="1:26" ht="15.75" customHeight="1" x14ac:dyDescent="0.25">
      <c r="A27" s="127" t="s">
        <v>140</v>
      </c>
      <c r="B27" s="8" t="s">
        <v>287</v>
      </c>
      <c r="C27" s="133">
        <f t="shared" si="0"/>
        <v>0</v>
      </c>
      <c r="D27" s="130">
        <v>0</v>
      </c>
      <c r="E27" s="130">
        <v>0</v>
      </c>
      <c r="F27" s="130">
        <v>0</v>
      </c>
      <c r="G27" s="130">
        <v>0</v>
      </c>
      <c r="H27" s="129">
        <v>0</v>
      </c>
      <c r="I27" s="62"/>
    </row>
    <row r="28" spans="1:26" ht="15.75" customHeight="1" x14ac:dyDescent="0.25">
      <c r="A28" s="381" t="s">
        <v>288</v>
      </c>
      <c r="B28" s="382"/>
      <c r="C28" s="103">
        <f t="shared" ref="C28:H28" si="1">SUM(C14:C27)</f>
        <v>139843622</v>
      </c>
      <c r="D28" s="103">
        <f t="shared" si="1"/>
        <v>8936279</v>
      </c>
      <c r="E28" s="103">
        <f t="shared" si="1"/>
        <v>66181792</v>
      </c>
      <c r="F28" s="103">
        <f t="shared" si="1"/>
        <v>32813411</v>
      </c>
      <c r="G28" s="103">
        <f t="shared" si="1"/>
        <v>1035557</v>
      </c>
      <c r="H28" s="103">
        <f t="shared" si="1"/>
        <v>30876583</v>
      </c>
      <c r="I28" s="28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D29" s="140"/>
      <c r="E29" s="140"/>
      <c r="F29" s="140"/>
      <c r="G29" s="140"/>
      <c r="H29" s="140"/>
      <c r="I29" s="62"/>
    </row>
    <row r="30" spans="1:26" ht="33.75" customHeight="1" x14ac:dyDescent="0.25">
      <c r="A30" s="134" t="s">
        <v>68</v>
      </c>
      <c r="B30" s="134" t="s">
        <v>289</v>
      </c>
      <c r="C30" s="134" t="s">
        <v>234</v>
      </c>
      <c r="D30" s="125" t="s">
        <v>376</v>
      </c>
      <c r="E30" s="125" t="s">
        <v>377</v>
      </c>
      <c r="F30" s="125" t="s">
        <v>378</v>
      </c>
      <c r="G30" s="125" t="s">
        <v>379</v>
      </c>
      <c r="H30" s="125" t="s">
        <v>380</v>
      </c>
      <c r="I30" s="101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26" t="s">
        <v>290</v>
      </c>
      <c r="B31" s="110"/>
      <c r="C31" s="110"/>
      <c r="D31" s="10">
        <v>211</v>
      </c>
      <c r="E31" s="10">
        <v>212</v>
      </c>
      <c r="F31" s="10">
        <v>213</v>
      </c>
      <c r="G31" s="10">
        <v>214</v>
      </c>
      <c r="H31" s="10">
        <v>215</v>
      </c>
      <c r="I31" s="137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5.75" customHeight="1" x14ac:dyDescent="0.25">
      <c r="A32" s="127" t="s">
        <v>79</v>
      </c>
      <c r="B32" s="8" t="s">
        <v>274</v>
      </c>
      <c r="C32" s="133">
        <f t="shared" ref="C32:C45" si="2">SUM(D32:H32)</f>
        <v>1277271</v>
      </c>
      <c r="D32" s="129">
        <v>209701</v>
      </c>
      <c r="E32" s="129">
        <v>522899</v>
      </c>
      <c r="F32" s="129">
        <v>0</v>
      </c>
      <c r="G32" s="129">
        <v>0</v>
      </c>
      <c r="H32" s="129">
        <v>544671</v>
      </c>
      <c r="I32" s="138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25">
      <c r="A33" s="127" t="s">
        <v>82</v>
      </c>
      <c r="B33" s="8" t="s">
        <v>275</v>
      </c>
      <c r="C33" s="133">
        <f t="shared" si="2"/>
        <v>162653</v>
      </c>
      <c r="D33" s="129">
        <v>30513</v>
      </c>
      <c r="E33" s="129">
        <v>75296</v>
      </c>
      <c r="F33" s="129">
        <v>0</v>
      </c>
      <c r="G33" s="129">
        <v>0</v>
      </c>
      <c r="H33" s="129">
        <v>56844</v>
      </c>
      <c r="I33" s="62"/>
    </row>
    <row r="34" spans="1:26" ht="15.75" customHeight="1" x14ac:dyDescent="0.25">
      <c r="A34" s="127" t="s">
        <v>84</v>
      </c>
      <c r="B34" s="8" t="s">
        <v>276</v>
      </c>
      <c r="C34" s="133">
        <f t="shared" si="2"/>
        <v>893572</v>
      </c>
      <c r="D34" s="129">
        <v>0</v>
      </c>
      <c r="E34" s="129">
        <v>446786</v>
      </c>
      <c r="F34" s="129">
        <v>0</v>
      </c>
      <c r="G34" s="129">
        <v>0</v>
      </c>
      <c r="H34" s="129">
        <v>446786</v>
      </c>
      <c r="I34" s="65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27" t="s">
        <v>86</v>
      </c>
      <c r="B35" s="8" t="s">
        <v>277</v>
      </c>
      <c r="C35" s="133">
        <f t="shared" si="2"/>
        <v>0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65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27" t="s">
        <v>88</v>
      </c>
      <c r="B36" s="8" t="s">
        <v>278</v>
      </c>
      <c r="C36" s="133">
        <f t="shared" si="2"/>
        <v>1852979</v>
      </c>
      <c r="D36" s="129">
        <v>265067</v>
      </c>
      <c r="E36" s="129">
        <v>764718</v>
      </c>
      <c r="F36" s="129">
        <v>0</v>
      </c>
      <c r="G36" s="129">
        <v>0</v>
      </c>
      <c r="H36" s="129">
        <v>823194</v>
      </c>
      <c r="I36" s="62"/>
    </row>
    <row r="37" spans="1:26" ht="15.75" customHeight="1" x14ac:dyDescent="0.25">
      <c r="A37" s="127" t="s">
        <v>90</v>
      </c>
      <c r="B37" s="8" t="s">
        <v>279</v>
      </c>
      <c r="C37" s="133">
        <f t="shared" si="2"/>
        <v>63314</v>
      </c>
      <c r="D37" s="129">
        <v>0</v>
      </c>
      <c r="E37" s="129">
        <v>63314</v>
      </c>
      <c r="F37" s="129">
        <v>0</v>
      </c>
      <c r="G37" s="129">
        <v>0</v>
      </c>
      <c r="H37" s="129">
        <v>0</v>
      </c>
      <c r="I37" s="62"/>
    </row>
    <row r="38" spans="1:26" ht="15.75" customHeight="1" x14ac:dyDescent="0.25">
      <c r="A38" s="127" t="s">
        <v>165</v>
      </c>
      <c r="B38" s="8" t="s">
        <v>280</v>
      </c>
      <c r="C38" s="133">
        <f t="shared" si="2"/>
        <v>780233</v>
      </c>
      <c r="D38" s="129">
        <v>446326</v>
      </c>
      <c r="E38" s="129">
        <v>170500</v>
      </c>
      <c r="F38" s="129">
        <v>0</v>
      </c>
      <c r="G38" s="129">
        <v>0</v>
      </c>
      <c r="H38" s="129">
        <v>163407</v>
      </c>
      <c r="I38" s="62"/>
    </row>
    <row r="39" spans="1:26" ht="15.75" customHeight="1" x14ac:dyDescent="0.25">
      <c r="A39" s="127" t="s">
        <v>92</v>
      </c>
      <c r="B39" s="8" t="s">
        <v>281</v>
      </c>
      <c r="C39" s="133">
        <f t="shared" si="2"/>
        <v>32954</v>
      </c>
      <c r="D39" s="129">
        <v>6510</v>
      </c>
      <c r="E39" s="129">
        <v>9575</v>
      </c>
      <c r="F39" s="129">
        <v>0</v>
      </c>
      <c r="G39" s="129">
        <v>0</v>
      </c>
      <c r="H39" s="129">
        <v>16869</v>
      </c>
      <c r="I39" s="62"/>
    </row>
    <row r="40" spans="1:26" ht="15.75" customHeight="1" x14ac:dyDescent="0.25">
      <c r="A40" s="127" t="s">
        <v>131</v>
      </c>
      <c r="B40" s="8" t="s">
        <v>282</v>
      </c>
      <c r="C40" s="133">
        <f t="shared" si="2"/>
        <v>172847</v>
      </c>
      <c r="D40" s="129">
        <v>20676</v>
      </c>
      <c r="E40" s="129">
        <v>35174</v>
      </c>
      <c r="F40" s="129">
        <v>0</v>
      </c>
      <c r="G40" s="129">
        <v>0</v>
      </c>
      <c r="H40" s="129">
        <v>116997</v>
      </c>
      <c r="I40" s="28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27" t="s">
        <v>133</v>
      </c>
      <c r="B41" s="8" t="s">
        <v>283</v>
      </c>
      <c r="C41" s="133">
        <f t="shared" si="2"/>
        <v>415223</v>
      </c>
      <c r="D41" s="129">
        <v>58743</v>
      </c>
      <c r="E41" s="129">
        <v>166242</v>
      </c>
      <c r="F41" s="129">
        <v>0</v>
      </c>
      <c r="G41" s="129">
        <v>0</v>
      </c>
      <c r="H41" s="129">
        <v>190238</v>
      </c>
      <c r="I41" s="139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A42" s="127" t="s">
        <v>136</v>
      </c>
      <c r="B42" s="8" t="s">
        <v>284</v>
      </c>
      <c r="C42" s="133">
        <f t="shared" si="2"/>
        <v>306067</v>
      </c>
      <c r="D42" s="129">
        <v>53874</v>
      </c>
      <c r="E42" s="129">
        <v>144111</v>
      </c>
      <c r="F42" s="129">
        <v>0</v>
      </c>
      <c r="G42" s="129">
        <v>0</v>
      </c>
      <c r="H42" s="129">
        <v>108082</v>
      </c>
      <c r="I42" s="62"/>
    </row>
    <row r="43" spans="1:26" ht="15.75" customHeight="1" x14ac:dyDescent="0.25">
      <c r="A43" s="127" t="s">
        <v>183</v>
      </c>
      <c r="B43" s="8" t="s">
        <v>285</v>
      </c>
      <c r="C43" s="133">
        <f t="shared" si="2"/>
        <v>180570</v>
      </c>
      <c r="D43" s="129">
        <v>31784</v>
      </c>
      <c r="E43" s="129">
        <v>85021</v>
      </c>
      <c r="F43" s="129">
        <v>0</v>
      </c>
      <c r="G43" s="129">
        <v>0</v>
      </c>
      <c r="H43" s="129">
        <v>63765</v>
      </c>
      <c r="I43" s="62"/>
    </row>
    <row r="44" spans="1:26" ht="15.75" customHeight="1" x14ac:dyDescent="0.25">
      <c r="A44" s="127" t="s">
        <v>94</v>
      </c>
      <c r="B44" s="8" t="s">
        <v>286</v>
      </c>
      <c r="C44" s="133">
        <f t="shared" si="2"/>
        <v>111816</v>
      </c>
      <c r="D44" s="129">
        <v>19489</v>
      </c>
      <c r="E44" s="129">
        <v>52106</v>
      </c>
      <c r="F44" s="129">
        <v>0</v>
      </c>
      <c r="G44" s="129">
        <v>0</v>
      </c>
      <c r="H44" s="129">
        <v>40221</v>
      </c>
      <c r="I44" s="62"/>
    </row>
    <row r="45" spans="1:26" ht="15.75" customHeight="1" x14ac:dyDescent="0.25">
      <c r="A45" s="127" t="s">
        <v>140</v>
      </c>
      <c r="B45" s="8" t="s">
        <v>287</v>
      </c>
      <c r="C45" s="133">
        <f t="shared" si="2"/>
        <v>0</v>
      </c>
      <c r="D45" s="141">
        <v>0</v>
      </c>
      <c r="E45" s="141">
        <v>0</v>
      </c>
      <c r="F45" s="129">
        <v>0</v>
      </c>
      <c r="G45" s="129">
        <v>0</v>
      </c>
      <c r="H45" s="129">
        <v>0</v>
      </c>
      <c r="I45" s="62"/>
    </row>
    <row r="46" spans="1:26" ht="15.75" customHeight="1" x14ac:dyDescent="0.25">
      <c r="A46" s="381" t="s">
        <v>288</v>
      </c>
      <c r="B46" s="382"/>
      <c r="C46" s="103">
        <f t="shared" ref="C46:H46" si="3">SUM(C32:C45)</f>
        <v>6249499</v>
      </c>
      <c r="D46" s="103">
        <f t="shared" si="3"/>
        <v>1142683</v>
      </c>
      <c r="E46" s="103">
        <f t="shared" si="3"/>
        <v>2535742</v>
      </c>
      <c r="F46" s="103">
        <f t="shared" si="3"/>
        <v>0</v>
      </c>
      <c r="G46" s="103">
        <f t="shared" si="3"/>
        <v>0</v>
      </c>
      <c r="H46" s="103">
        <f t="shared" si="3"/>
        <v>2571074</v>
      </c>
      <c r="I46" s="28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D47" s="63"/>
      <c r="E47" s="63"/>
      <c r="F47" s="63"/>
      <c r="G47" s="63"/>
      <c r="H47" s="63"/>
      <c r="I47" s="62"/>
    </row>
    <row r="48" spans="1:26" ht="33.75" customHeight="1" x14ac:dyDescent="0.25">
      <c r="A48" s="134" t="s">
        <v>68</v>
      </c>
      <c r="B48" s="134" t="s">
        <v>291</v>
      </c>
      <c r="C48" s="134" t="s">
        <v>234</v>
      </c>
      <c r="D48" s="125" t="s">
        <v>376</v>
      </c>
      <c r="E48" s="125" t="s">
        <v>377</v>
      </c>
      <c r="F48" s="125" t="s">
        <v>378</v>
      </c>
      <c r="G48" s="125" t="s">
        <v>379</v>
      </c>
      <c r="H48" s="125" t="s">
        <v>380</v>
      </c>
      <c r="I48" s="101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126" t="s">
        <v>292</v>
      </c>
      <c r="B49" s="110"/>
      <c r="C49" s="110"/>
      <c r="D49" s="10">
        <v>211</v>
      </c>
      <c r="E49" s="10">
        <v>212</v>
      </c>
      <c r="F49" s="10">
        <v>213</v>
      </c>
      <c r="G49" s="10">
        <v>214</v>
      </c>
      <c r="H49" s="10">
        <v>215</v>
      </c>
      <c r="I49" s="137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5.75" customHeight="1" x14ac:dyDescent="0.25">
      <c r="A50" s="127" t="s">
        <v>79</v>
      </c>
      <c r="B50" s="8" t="s">
        <v>293</v>
      </c>
      <c r="C50" s="133">
        <f t="shared" ref="C50:C65" si="4">SUM(D50:H50)</f>
        <v>419148</v>
      </c>
      <c r="D50" s="116">
        <v>300020</v>
      </c>
      <c r="E50" s="116">
        <v>119128</v>
      </c>
      <c r="F50" s="116">
        <v>0</v>
      </c>
      <c r="G50" s="116">
        <v>0</v>
      </c>
      <c r="H50" s="116">
        <v>0</v>
      </c>
      <c r="I50" s="138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25">
      <c r="A51" s="127" t="s">
        <v>82</v>
      </c>
      <c r="B51" s="8" t="s">
        <v>294</v>
      </c>
      <c r="C51" s="133">
        <f t="shared" si="4"/>
        <v>287300</v>
      </c>
      <c r="D51" s="116">
        <v>0</v>
      </c>
      <c r="E51" s="116">
        <v>0</v>
      </c>
      <c r="F51" s="116">
        <v>287300</v>
      </c>
      <c r="G51" s="116">
        <v>0</v>
      </c>
      <c r="H51" s="116">
        <v>0</v>
      </c>
      <c r="I51" s="62"/>
    </row>
    <row r="52" spans="1:26" ht="15.75" customHeight="1" x14ac:dyDescent="0.25">
      <c r="A52" s="127" t="s">
        <v>84</v>
      </c>
      <c r="B52" s="8" t="s">
        <v>295</v>
      </c>
      <c r="C52" s="133">
        <f t="shared" si="4"/>
        <v>0</v>
      </c>
      <c r="D52" s="116">
        <v>0</v>
      </c>
      <c r="E52" s="116">
        <v>0</v>
      </c>
      <c r="F52" s="116">
        <v>0</v>
      </c>
      <c r="G52" s="116">
        <v>0</v>
      </c>
      <c r="H52" s="116">
        <v>0</v>
      </c>
      <c r="I52" s="65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127" t="s">
        <v>86</v>
      </c>
      <c r="B53" s="8" t="s">
        <v>296</v>
      </c>
      <c r="C53" s="133">
        <f t="shared" si="4"/>
        <v>82130</v>
      </c>
      <c r="D53" s="116">
        <v>0</v>
      </c>
      <c r="E53" s="116">
        <v>0</v>
      </c>
      <c r="F53" s="116">
        <v>0</v>
      </c>
      <c r="G53" s="116">
        <v>0</v>
      </c>
      <c r="H53" s="116">
        <v>82130</v>
      </c>
      <c r="I53" s="65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127" t="s">
        <v>88</v>
      </c>
      <c r="B54" s="8" t="s">
        <v>297</v>
      </c>
      <c r="C54" s="133">
        <f t="shared" si="4"/>
        <v>59522</v>
      </c>
      <c r="D54" s="116">
        <v>21340</v>
      </c>
      <c r="E54" s="116">
        <v>2200</v>
      </c>
      <c r="F54" s="116">
        <v>0</v>
      </c>
      <c r="G54" s="116">
        <v>0</v>
      </c>
      <c r="H54" s="116">
        <v>35982</v>
      </c>
      <c r="I54" s="62"/>
    </row>
    <row r="55" spans="1:26" ht="15.75" customHeight="1" x14ac:dyDescent="0.25">
      <c r="A55" s="127" t="s">
        <v>90</v>
      </c>
      <c r="B55" s="8" t="s">
        <v>298</v>
      </c>
      <c r="C55" s="133">
        <f t="shared" si="4"/>
        <v>0</v>
      </c>
      <c r="D55" s="116">
        <v>0</v>
      </c>
      <c r="E55" s="116">
        <v>0</v>
      </c>
      <c r="F55" s="116">
        <v>0</v>
      </c>
      <c r="G55" s="116">
        <v>0</v>
      </c>
      <c r="H55" s="116">
        <v>0</v>
      </c>
      <c r="I55" s="62"/>
    </row>
    <row r="56" spans="1:26" ht="15.75" customHeight="1" x14ac:dyDescent="0.25">
      <c r="A56" s="127" t="s">
        <v>165</v>
      </c>
      <c r="B56" s="8" t="s">
        <v>299</v>
      </c>
      <c r="C56" s="133">
        <f t="shared" si="4"/>
        <v>1888050</v>
      </c>
      <c r="D56" s="116">
        <v>0</v>
      </c>
      <c r="E56" s="116">
        <v>0</v>
      </c>
      <c r="F56" s="116">
        <v>1888050</v>
      </c>
      <c r="G56" s="116">
        <v>0</v>
      </c>
      <c r="H56" s="116">
        <v>0</v>
      </c>
      <c r="I56" s="62"/>
    </row>
    <row r="57" spans="1:26" ht="15.75" customHeight="1" x14ac:dyDescent="0.25">
      <c r="A57" s="127" t="s">
        <v>92</v>
      </c>
      <c r="B57" s="8" t="s">
        <v>300</v>
      </c>
      <c r="C57" s="133">
        <f t="shared" si="4"/>
        <v>213420</v>
      </c>
      <c r="D57" s="116">
        <v>0</v>
      </c>
      <c r="E57" s="116">
        <v>0</v>
      </c>
      <c r="F57" s="116">
        <v>213420</v>
      </c>
      <c r="G57" s="116">
        <v>0</v>
      </c>
      <c r="H57" s="116">
        <v>0</v>
      </c>
      <c r="I57" s="62"/>
    </row>
    <row r="58" spans="1:26" ht="15.75" customHeight="1" x14ac:dyDescent="0.25">
      <c r="A58" s="127" t="s">
        <v>131</v>
      </c>
      <c r="B58" s="8" t="s">
        <v>301</v>
      </c>
      <c r="C58" s="133">
        <f t="shared" si="4"/>
        <v>63936</v>
      </c>
      <c r="D58" s="116">
        <v>0</v>
      </c>
      <c r="E58" s="116">
        <v>0</v>
      </c>
      <c r="F58" s="116">
        <v>0</v>
      </c>
      <c r="G58" s="116">
        <v>0</v>
      </c>
      <c r="H58" s="116">
        <v>63936</v>
      </c>
      <c r="I58" s="62"/>
    </row>
    <row r="59" spans="1:26" ht="15.75" customHeight="1" x14ac:dyDescent="0.25">
      <c r="A59" s="127" t="s">
        <v>133</v>
      </c>
      <c r="B59" s="8" t="s">
        <v>302</v>
      </c>
      <c r="C59" s="133">
        <f t="shared" si="4"/>
        <v>0</v>
      </c>
      <c r="D59" s="116">
        <v>0</v>
      </c>
      <c r="E59" s="116">
        <v>0</v>
      </c>
      <c r="F59" s="116">
        <v>0</v>
      </c>
      <c r="G59" s="116">
        <v>0</v>
      </c>
      <c r="H59" s="116">
        <v>0</v>
      </c>
      <c r="I59" s="62"/>
    </row>
    <row r="60" spans="1:26" ht="15.75" customHeight="1" x14ac:dyDescent="0.25">
      <c r="A60" s="127" t="s">
        <v>136</v>
      </c>
      <c r="B60" s="8" t="s">
        <v>303</v>
      </c>
      <c r="C60" s="133">
        <f t="shared" si="4"/>
        <v>2332607</v>
      </c>
      <c r="D60" s="116">
        <v>1334270</v>
      </c>
      <c r="E60" s="116">
        <v>103536</v>
      </c>
      <c r="F60" s="116">
        <v>41530</v>
      </c>
      <c r="G60" s="116">
        <v>0</v>
      </c>
      <c r="H60" s="116">
        <v>853271</v>
      </c>
      <c r="I60" s="62"/>
    </row>
    <row r="61" spans="1:26" ht="15.75" customHeight="1" x14ac:dyDescent="0.25">
      <c r="A61" s="127" t="s">
        <v>183</v>
      </c>
      <c r="B61" s="8" t="s">
        <v>304</v>
      </c>
      <c r="C61" s="133">
        <f t="shared" si="4"/>
        <v>0</v>
      </c>
      <c r="D61" s="116">
        <v>0</v>
      </c>
      <c r="E61" s="116">
        <v>0</v>
      </c>
      <c r="F61" s="116">
        <v>0</v>
      </c>
      <c r="G61" s="116">
        <v>0</v>
      </c>
      <c r="H61" s="116">
        <v>0</v>
      </c>
      <c r="I61" s="62"/>
    </row>
    <row r="62" spans="1:26" ht="15.75" customHeight="1" x14ac:dyDescent="0.25">
      <c r="A62" s="127" t="s">
        <v>94</v>
      </c>
      <c r="B62" s="8" t="s">
        <v>305</v>
      </c>
      <c r="C62" s="133">
        <f t="shared" si="4"/>
        <v>0</v>
      </c>
      <c r="D62" s="116">
        <v>0</v>
      </c>
      <c r="E62" s="116">
        <v>0</v>
      </c>
      <c r="F62" s="116">
        <v>0</v>
      </c>
      <c r="G62" s="116">
        <v>0</v>
      </c>
      <c r="H62" s="116">
        <v>0</v>
      </c>
      <c r="I62" s="62"/>
    </row>
    <row r="63" spans="1:26" ht="15.75" customHeight="1" x14ac:dyDescent="0.25">
      <c r="A63" s="127" t="s">
        <v>140</v>
      </c>
      <c r="B63" s="8" t="s">
        <v>306</v>
      </c>
      <c r="C63" s="133">
        <f t="shared" si="4"/>
        <v>6500</v>
      </c>
      <c r="D63" s="116">
        <v>0</v>
      </c>
      <c r="E63" s="116">
        <v>6500</v>
      </c>
      <c r="F63" s="116">
        <v>0</v>
      </c>
      <c r="G63" s="116">
        <v>0</v>
      </c>
      <c r="H63" s="116">
        <v>0</v>
      </c>
      <c r="I63" s="28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27" t="s">
        <v>142</v>
      </c>
      <c r="B64" s="8" t="s">
        <v>307</v>
      </c>
      <c r="C64" s="133">
        <f t="shared" si="4"/>
        <v>4564248</v>
      </c>
      <c r="D64" s="116">
        <v>1370770</v>
      </c>
      <c r="E64" s="116">
        <v>1815225</v>
      </c>
      <c r="F64" s="116">
        <v>74580</v>
      </c>
      <c r="G64" s="116">
        <v>83136</v>
      </c>
      <c r="H64" s="116">
        <v>1220537</v>
      </c>
      <c r="I64" s="139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 x14ac:dyDescent="0.25">
      <c r="A65" s="127"/>
      <c r="B65" s="8"/>
      <c r="C65" s="133">
        <f t="shared" si="4"/>
        <v>0</v>
      </c>
      <c r="D65" s="116">
        <v>0</v>
      </c>
      <c r="E65" s="116">
        <v>0</v>
      </c>
      <c r="F65" s="116">
        <v>0</v>
      </c>
      <c r="G65" s="116">
        <v>0</v>
      </c>
      <c r="H65" s="116">
        <v>0</v>
      </c>
      <c r="I65" s="62"/>
    </row>
    <row r="66" spans="1:26" ht="15.75" customHeight="1" x14ac:dyDescent="0.25">
      <c r="A66" s="381" t="s">
        <v>288</v>
      </c>
      <c r="B66" s="382"/>
      <c r="C66" s="103">
        <f t="shared" ref="C66:H66" si="5">SUM(C50:C65)</f>
        <v>9916861</v>
      </c>
      <c r="D66" s="103">
        <f t="shared" si="5"/>
        <v>3026400</v>
      </c>
      <c r="E66" s="103">
        <f t="shared" si="5"/>
        <v>2046589</v>
      </c>
      <c r="F66" s="103">
        <f t="shared" si="5"/>
        <v>2504880</v>
      </c>
      <c r="G66" s="103">
        <f t="shared" si="5"/>
        <v>83136</v>
      </c>
      <c r="H66" s="103">
        <f t="shared" si="5"/>
        <v>2255856</v>
      </c>
      <c r="I66" s="28"/>
      <c r="J66" s="142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I67" s="62"/>
    </row>
    <row r="68" spans="1:26" ht="33.75" customHeight="1" x14ac:dyDescent="0.25">
      <c r="A68" s="134" t="s">
        <v>68</v>
      </c>
      <c r="B68" s="134" t="s">
        <v>308</v>
      </c>
      <c r="C68" s="134" t="s">
        <v>234</v>
      </c>
      <c r="D68" s="125" t="s">
        <v>376</v>
      </c>
      <c r="E68" s="125" t="s">
        <v>377</v>
      </c>
      <c r="F68" s="125" t="s">
        <v>378</v>
      </c>
      <c r="G68" s="125" t="s">
        <v>379</v>
      </c>
      <c r="H68" s="125" t="s">
        <v>380</v>
      </c>
      <c r="I68" s="101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126" t="s">
        <v>309</v>
      </c>
      <c r="B69" s="110"/>
      <c r="C69" s="110"/>
      <c r="D69" s="10">
        <v>211</v>
      </c>
      <c r="E69" s="10">
        <v>212</v>
      </c>
      <c r="F69" s="10">
        <v>213</v>
      </c>
      <c r="G69" s="10">
        <v>214</v>
      </c>
      <c r="H69" s="10">
        <v>215</v>
      </c>
      <c r="I69" s="137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5.75" customHeight="1" x14ac:dyDescent="0.25">
      <c r="A70" s="127" t="s">
        <v>79</v>
      </c>
      <c r="B70" s="8" t="s">
        <v>310</v>
      </c>
      <c r="C70" s="133">
        <f t="shared" ref="C70:C91" si="6">SUM(D70:H70)</f>
        <v>0</v>
      </c>
      <c r="D70" s="116">
        <v>0</v>
      </c>
      <c r="E70" s="116">
        <v>0</v>
      </c>
      <c r="F70" s="116">
        <v>0</v>
      </c>
      <c r="G70" s="116">
        <v>0</v>
      </c>
      <c r="H70" s="116">
        <v>0</v>
      </c>
      <c r="I70" s="138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5.75" customHeight="1" x14ac:dyDescent="0.25">
      <c r="A71" s="127" t="s">
        <v>82</v>
      </c>
      <c r="B71" s="8" t="s">
        <v>311</v>
      </c>
      <c r="C71" s="133">
        <f t="shared" si="6"/>
        <v>0</v>
      </c>
      <c r="D71" s="116">
        <v>0</v>
      </c>
      <c r="E71" s="116">
        <v>0</v>
      </c>
      <c r="F71" s="116">
        <v>0</v>
      </c>
      <c r="G71" s="116">
        <v>0</v>
      </c>
      <c r="H71" s="116">
        <v>0</v>
      </c>
      <c r="I71" s="62"/>
    </row>
    <row r="72" spans="1:26" ht="15.75" customHeight="1" x14ac:dyDescent="0.25">
      <c r="A72" s="127" t="s">
        <v>84</v>
      </c>
      <c r="B72" s="8" t="s">
        <v>312</v>
      </c>
      <c r="C72" s="133">
        <f t="shared" si="6"/>
        <v>0</v>
      </c>
      <c r="D72" s="116">
        <v>0</v>
      </c>
      <c r="E72" s="116">
        <v>0</v>
      </c>
      <c r="F72" s="116">
        <v>0</v>
      </c>
      <c r="G72" s="116">
        <v>0</v>
      </c>
      <c r="H72" s="116">
        <v>0</v>
      </c>
      <c r="I72" s="65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127" t="s">
        <v>86</v>
      </c>
      <c r="B73" s="8" t="s">
        <v>313</v>
      </c>
      <c r="C73" s="133">
        <f t="shared" si="6"/>
        <v>2930760</v>
      </c>
      <c r="D73" s="116">
        <v>2930760</v>
      </c>
      <c r="E73" s="116">
        <v>0</v>
      </c>
      <c r="F73" s="116">
        <v>0</v>
      </c>
      <c r="G73" s="116">
        <v>0</v>
      </c>
      <c r="H73" s="116">
        <v>0</v>
      </c>
      <c r="I73" s="65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127" t="s">
        <v>88</v>
      </c>
      <c r="B74" s="8" t="s">
        <v>314</v>
      </c>
      <c r="C74" s="133">
        <f t="shared" si="6"/>
        <v>3904160</v>
      </c>
      <c r="D74" s="116">
        <v>3904160</v>
      </c>
      <c r="E74" s="116">
        <v>0</v>
      </c>
      <c r="F74" s="116">
        <v>0</v>
      </c>
      <c r="G74" s="116">
        <v>0</v>
      </c>
      <c r="H74" s="116">
        <v>0</v>
      </c>
      <c r="I74" s="65"/>
    </row>
    <row r="75" spans="1:26" ht="15.75" customHeight="1" x14ac:dyDescent="0.25">
      <c r="A75" s="127" t="s">
        <v>90</v>
      </c>
      <c r="B75" s="8" t="s">
        <v>315</v>
      </c>
      <c r="C75" s="133">
        <f t="shared" si="6"/>
        <v>670815</v>
      </c>
      <c r="D75" s="116">
        <v>24460</v>
      </c>
      <c r="E75" s="116">
        <v>25875</v>
      </c>
      <c r="F75" s="116">
        <v>0</v>
      </c>
      <c r="G75" s="116">
        <v>0</v>
      </c>
      <c r="H75" s="116">
        <v>620480</v>
      </c>
      <c r="I75" s="65"/>
    </row>
    <row r="76" spans="1:26" ht="15.75" customHeight="1" x14ac:dyDescent="0.25">
      <c r="A76" s="127" t="s">
        <v>165</v>
      </c>
      <c r="B76" s="8" t="s">
        <v>316</v>
      </c>
      <c r="C76" s="133">
        <f t="shared" si="6"/>
        <v>16256990</v>
      </c>
      <c r="D76" s="129">
        <v>4571710</v>
      </c>
      <c r="E76" s="116">
        <v>1515450</v>
      </c>
      <c r="F76" s="116">
        <v>1376370</v>
      </c>
      <c r="G76" s="116">
        <v>0</v>
      </c>
      <c r="H76" s="116">
        <v>8793460</v>
      </c>
      <c r="I76" s="65"/>
    </row>
    <row r="77" spans="1:26" ht="15.75" customHeight="1" x14ac:dyDescent="0.25">
      <c r="A77" s="127" t="s">
        <v>92</v>
      </c>
      <c r="B77" s="8" t="s">
        <v>317</v>
      </c>
      <c r="C77" s="133">
        <f t="shared" si="6"/>
        <v>5910993</v>
      </c>
      <c r="D77" s="116">
        <v>0</v>
      </c>
      <c r="E77" s="116">
        <v>0</v>
      </c>
      <c r="F77" s="116">
        <v>0</v>
      </c>
      <c r="G77" s="116">
        <v>0</v>
      </c>
      <c r="H77" s="116">
        <v>5910993</v>
      </c>
      <c r="I77" s="65"/>
    </row>
    <row r="78" spans="1:26" ht="15.75" customHeight="1" x14ac:dyDescent="0.25">
      <c r="A78" s="127" t="s">
        <v>131</v>
      </c>
      <c r="B78" s="8" t="s">
        <v>318</v>
      </c>
      <c r="C78" s="133">
        <f t="shared" si="6"/>
        <v>182980</v>
      </c>
      <c r="D78" s="116">
        <v>182980</v>
      </c>
      <c r="E78" s="116">
        <v>0</v>
      </c>
      <c r="F78" s="116">
        <v>0</v>
      </c>
      <c r="G78" s="116">
        <v>0</v>
      </c>
      <c r="H78" s="116">
        <v>0</v>
      </c>
      <c r="I78" s="65"/>
    </row>
    <row r="79" spans="1:26" ht="15.75" customHeight="1" x14ac:dyDescent="0.25">
      <c r="A79" s="127" t="s">
        <v>133</v>
      </c>
      <c r="B79" s="8" t="s">
        <v>319</v>
      </c>
      <c r="C79" s="133">
        <f t="shared" si="6"/>
        <v>63610</v>
      </c>
      <c r="D79" s="116">
        <v>63610</v>
      </c>
      <c r="E79" s="116">
        <v>0</v>
      </c>
      <c r="F79" s="116">
        <v>0</v>
      </c>
      <c r="G79" s="116">
        <v>0</v>
      </c>
      <c r="H79" s="116">
        <v>0</v>
      </c>
      <c r="I79" s="65"/>
    </row>
    <row r="80" spans="1:26" ht="15.75" customHeight="1" x14ac:dyDescent="0.25">
      <c r="A80" s="127" t="s">
        <v>136</v>
      </c>
      <c r="B80" s="8" t="s">
        <v>320</v>
      </c>
      <c r="C80" s="133">
        <f t="shared" si="6"/>
        <v>0</v>
      </c>
      <c r="D80" s="116">
        <v>0</v>
      </c>
      <c r="E80" s="116">
        <v>0</v>
      </c>
      <c r="F80" s="116">
        <v>0</v>
      </c>
      <c r="G80" s="116">
        <v>0</v>
      </c>
      <c r="H80" s="116">
        <v>0</v>
      </c>
      <c r="I80" s="65"/>
    </row>
    <row r="81" spans="1:26" ht="15.75" customHeight="1" x14ac:dyDescent="0.25">
      <c r="A81" s="127" t="s">
        <v>183</v>
      </c>
      <c r="B81" s="8" t="s">
        <v>321</v>
      </c>
      <c r="C81" s="133">
        <f t="shared" si="6"/>
        <v>0</v>
      </c>
      <c r="D81" s="116">
        <v>0</v>
      </c>
      <c r="E81" s="116">
        <v>0</v>
      </c>
      <c r="F81" s="116">
        <v>0</v>
      </c>
      <c r="G81" s="116">
        <v>0</v>
      </c>
      <c r="H81" s="116">
        <v>0</v>
      </c>
      <c r="I81" s="65"/>
    </row>
    <row r="82" spans="1:26" ht="15.75" customHeight="1" x14ac:dyDescent="0.25">
      <c r="A82" s="127" t="s">
        <v>94</v>
      </c>
      <c r="B82" s="8" t="s">
        <v>322</v>
      </c>
      <c r="C82" s="133">
        <f t="shared" si="6"/>
        <v>413450</v>
      </c>
      <c r="D82" s="116">
        <v>263450</v>
      </c>
      <c r="E82" s="116">
        <v>150000</v>
      </c>
      <c r="F82" s="116">
        <v>0</v>
      </c>
      <c r="G82" s="116">
        <v>0</v>
      </c>
      <c r="H82" s="116">
        <v>0</v>
      </c>
      <c r="I82" s="62"/>
    </row>
    <row r="83" spans="1:26" ht="15.75" customHeight="1" x14ac:dyDescent="0.25">
      <c r="A83" s="127" t="s">
        <v>140</v>
      </c>
      <c r="B83" s="8" t="s">
        <v>323</v>
      </c>
      <c r="C83" s="133">
        <f t="shared" si="6"/>
        <v>83010</v>
      </c>
      <c r="D83" s="116">
        <v>0</v>
      </c>
      <c r="E83" s="116">
        <v>0</v>
      </c>
      <c r="F83" s="116">
        <v>83010</v>
      </c>
      <c r="G83" s="116">
        <v>0</v>
      </c>
      <c r="H83" s="116">
        <v>0</v>
      </c>
      <c r="I83" s="28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27" t="s">
        <v>142</v>
      </c>
      <c r="B84" s="8" t="s">
        <v>324</v>
      </c>
      <c r="C84" s="133">
        <f t="shared" si="6"/>
        <v>0</v>
      </c>
      <c r="D84" s="116">
        <v>0</v>
      </c>
      <c r="E84" s="116">
        <v>0</v>
      </c>
      <c r="F84" s="116">
        <v>0</v>
      </c>
      <c r="G84" s="116">
        <v>0</v>
      </c>
      <c r="H84" s="116">
        <v>0</v>
      </c>
      <c r="I84" s="139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 x14ac:dyDescent="0.25">
      <c r="A85" s="127" t="s">
        <v>144</v>
      </c>
      <c r="B85" s="8" t="s">
        <v>325</v>
      </c>
      <c r="C85" s="133">
        <f t="shared" si="6"/>
        <v>25219929</v>
      </c>
      <c r="D85" s="116">
        <v>25219929</v>
      </c>
      <c r="E85" s="116">
        <v>0</v>
      </c>
      <c r="F85" s="116">
        <v>0</v>
      </c>
      <c r="G85" s="116">
        <v>0</v>
      </c>
      <c r="H85" s="116">
        <v>0</v>
      </c>
      <c r="I85" s="139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 x14ac:dyDescent="0.25">
      <c r="A86" s="127" t="s">
        <v>108</v>
      </c>
      <c r="B86" s="8" t="s">
        <v>326</v>
      </c>
      <c r="C86" s="133">
        <f t="shared" si="6"/>
        <v>6060</v>
      </c>
      <c r="D86" s="116">
        <v>6060</v>
      </c>
      <c r="E86" s="116">
        <v>0</v>
      </c>
      <c r="F86" s="116">
        <v>0</v>
      </c>
      <c r="G86" s="116">
        <v>0</v>
      </c>
      <c r="H86" s="116">
        <v>0</v>
      </c>
      <c r="I86" s="62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 x14ac:dyDescent="0.25">
      <c r="A87" s="127" t="s">
        <v>212</v>
      </c>
      <c r="B87" s="8" t="s">
        <v>327</v>
      </c>
      <c r="C87" s="133">
        <f t="shared" si="6"/>
        <v>0</v>
      </c>
      <c r="D87" s="116">
        <v>0</v>
      </c>
      <c r="E87" s="116">
        <v>0</v>
      </c>
      <c r="F87" s="116">
        <v>0</v>
      </c>
      <c r="G87" s="116">
        <v>0</v>
      </c>
      <c r="H87" s="116">
        <v>0</v>
      </c>
      <c r="I87" s="139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 x14ac:dyDescent="0.25">
      <c r="A88" s="127" t="s">
        <v>328</v>
      </c>
      <c r="B88" s="8" t="s">
        <v>329</v>
      </c>
      <c r="C88" s="133">
        <f t="shared" si="6"/>
        <v>0</v>
      </c>
      <c r="D88" s="116">
        <v>0</v>
      </c>
      <c r="E88" s="116">
        <v>0</v>
      </c>
      <c r="F88" s="116">
        <v>0</v>
      </c>
      <c r="G88" s="116">
        <v>0</v>
      </c>
      <c r="H88" s="116">
        <v>0</v>
      </c>
      <c r="I88" s="139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 x14ac:dyDescent="0.25">
      <c r="A89" s="127" t="s">
        <v>146</v>
      </c>
      <c r="B89" s="8" t="s">
        <v>330</v>
      </c>
      <c r="C89" s="133">
        <f t="shared" si="6"/>
        <v>23167701</v>
      </c>
      <c r="D89" s="116">
        <v>200790</v>
      </c>
      <c r="E89" s="116">
        <v>87600</v>
      </c>
      <c r="F89" s="116">
        <v>0</v>
      </c>
      <c r="G89" s="116">
        <v>0</v>
      </c>
      <c r="H89" s="116">
        <v>22879311</v>
      </c>
      <c r="I89" s="139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 x14ac:dyDescent="0.25">
      <c r="A90" s="127" t="s">
        <v>150</v>
      </c>
      <c r="B90" s="8" t="s">
        <v>331</v>
      </c>
      <c r="C90" s="133">
        <f t="shared" si="6"/>
        <v>119481985</v>
      </c>
      <c r="D90" s="116">
        <v>2602030</v>
      </c>
      <c r="E90" s="129">
        <v>110764520</v>
      </c>
      <c r="F90" s="116">
        <v>134790</v>
      </c>
      <c r="G90" s="116">
        <v>0</v>
      </c>
      <c r="H90" s="116">
        <v>5980645</v>
      </c>
      <c r="I90" s="139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 x14ac:dyDescent="0.25">
      <c r="A91" s="127" t="s">
        <v>332</v>
      </c>
      <c r="B91" s="8" t="s">
        <v>333</v>
      </c>
      <c r="C91" s="133">
        <f t="shared" si="6"/>
        <v>18015060</v>
      </c>
      <c r="D91" s="116">
        <v>764346</v>
      </c>
      <c r="E91" s="116">
        <v>4745164</v>
      </c>
      <c r="F91" s="116">
        <v>3201308</v>
      </c>
      <c r="G91" s="116">
        <v>2002934</v>
      </c>
      <c r="H91" s="116">
        <v>7301308</v>
      </c>
      <c r="I91" s="62"/>
      <c r="J91" s="64"/>
    </row>
    <row r="92" spans="1:26" ht="15.75" customHeight="1" x14ac:dyDescent="0.25">
      <c r="A92" s="381" t="s">
        <v>288</v>
      </c>
      <c r="B92" s="382"/>
      <c r="C92" s="103">
        <f t="shared" ref="C92:H92" si="7">SUM(C70:C91)</f>
        <v>216307503</v>
      </c>
      <c r="D92" s="103">
        <f t="shared" si="7"/>
        <v>40734285</v>
      </c>
      <c r="E92" s="103">
        <f t="shared" si="7"/>
        <v>117288609</v>
      </c>
      <c r="F92" s="103">
        <f t="shared" si="7"/>
        <v>4795478</v>
      </c>
      <c r="G92" s="103">
        <f t="shared" si="7"/>
        <v>2002934</v>
      </c>
      <c r="H92" s="103">
        <f t="shared" si="7"/>
        <v>51486197</v>
      </c>
      <c r="I92" s="28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I93" s="62"/>
    </row>
    <row r="94" spans="1:26" ht="33.75" customHeight="1" x14ac:dyDescent="0.25">
      <c r="A94" s="134" t="s">
        <v>68</v>
      </c>
      <c r="B94" s="134" t="s">
        <v>381</v>
      </c>
      <c r="C94" s="134" t="s">
        <v>234</v>
      </c>
      <c r="D94" s="125" t="s">
        <v>376</v>
      </c>
      <c r="E94" s="125" t="s">
        <v>377</v>
      </c>
      <c r="F94" s="125" t="s">
        <v>378</v>
      </c>
      <c r="G94" s="125" t="s">
        <v>379</v>
      </c>
      <c r="H94" s="125" t="s">
        <v>380</v>
      </c>
      <c r="I94" s="101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6" t="s">
        <v>335</v>
      </c>
      <c r="B95" s="110"/>
      <c r="C95" s="110"/>
      <c r="D95" s="10">
        <v>211</v>
      </c>
      <c r="E95" s="10">
        <v>212</v>
      </c>
      <c r="F95" s="10">
        <v>213</v>
      </c>
      <c r="G95" s="10">
        <v>214</v>
      </c>
      <c r="H95" s="10">
        <v>215</v>
      </c>
      <c r="I95" s="137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5.75" customHeight="1" x14ac:dyDescent="0.25">
      <c r="A96" s="127" t="s">
        <v>79</v>
      </c>
      <c r="B96" s="8" t="s">
        <v>336</v>
      </c>
      <c r="C96" s="133">
        <f t="shared" ref="C96:C106" si="8">SUM(D96:H96)</f>
        <v>813300</v>
      </c>
      <c r="D96" s="116">
        <v>0</v>
      </c>
      <c r="E96" s="116">
        <v>813300</v>
      </c>
      <c r="F96" s="116">
        <v>0</v>
      </c>
      <c r="G96" s="116">
        <v>0</v>
      </c>
      <c r="H96" s="116">
        <v>0</v>
      </c>
      <c r="I96" s="138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5.75" customHeight="1" x14ac:dyDescent="0.25">
      <c r="A97" s="127" t="s">
        <v>82</v>
      </c>
      <c r="B97" s="8" t="s">
        <v>337</v>
      </c>
      <c r="C97" s="133">
        <f t="shared" si="8"/>
        <v>134350</v>
      </c>
      <c r="D97" s="116">
        <v>0</v>
      </c>
      <c r="E97" s="116">
        <v>134350</v>
      </c>
      <c r="F97" s="116">
        <v>0</v>
      </c>
      <c r="G97" s="116">
        <v>0</v>
      </c>
      <c r="H97" s="116">
        <v>0</v>
      </c>
      <c r="I97" s="62"/>
    </row>
    <row r="98" spans="1:26" ht="15.75" customHeight="1" x14ac:dyDescent="0.25">
      <c r="A98" s="127" t="s">
        <v>84</v>
      </c>
      <c r="B98" s="8" t="s">
        <v>338</v>
      </c>
      <c r="C98" s="133">
        <f t="shared" si="8"/>
        <v>0</v>
      </c>
      <c r="D98" s="116">
        <v>0</v>
      </c>
      <c r="E98" s="116">
        <v>0</v>
      </c>
      <c r="F98" s="116">
        <v>0</v>
      </c>
      <c r="G98" s="116">
        <v>0</v>
      </c>
      <c r="H98" s="116">
        <v>0</v>
      </c>
      <c r="I98" s="65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127" t="s">
        <v>86</v>
      </c>
      <c r="B99" s="8" t="s">
        <v>339</v>
      </c>
      <c r="C99" s="133">
        <f t="shared" si="8"/>
        <v>1008984</v>
      </c>
      <c r="D99" s="116">
        <v>0</v>
      </c>
      <c r="E99" s="116"/>
      <c r="F99" s="116">
        <v>143190</v>
      </c>
      <c r="G99" s="116"/>
      <c r="H99" s="116">
        <v>865794</v>
      </c>
      <c r="I99" s="65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127" t="s">
        <v>88</v>
      </c>
      <c r="B100" s="8" t="s">
        <v>340</v>
      </c>
      <c r="C100" s="133">
        <f t="shared" si="8"/>
        <v>0</v>
      </c>
      <c r="D100" s="116">
        <v>0</v>
      </c>
      <c r="E100" s="116">
        <v>0</v>
      </c>
      <c r="F100" s="116">
        <v>0</v>
      </c>
      <c r="G100" s="116">
        <v>0</v>
      </c>
      <c r="H100" s="116">
        <v>0</v>
      </c>
      <c r="I100" s="62"/>
    </row>
    <row r="101" spans="1:26" ht="15.75" customHeight="1" x14ac:dyDescent="0.25">
      <c r="A101" s="127" t="s">
        <v>90</v>
      </c>
      <c r="B101" s="8" t="s">
        <v>341</v>
      </c>
      <c r="C101" s="133">
        <f t="shared" si="8"/>
        <v>0</v>
      </c>
      <c r="D101" s="116">
        <v>0</v>
      </c>
      <c r="E101" s="116">
        <v>0</v>
      </c>
      <c r="F101" s="116">
        <v>0</v>
      </c>
      <c r="G101" s="116">
        <v>0</v>
      </c>
      <c r="H101" s="116">
        <v>0</v>
      </c>
      <c r="I101" s="62"/>
    </row>
    <row r="102" spans="1:26" ht="15.75" customHeight="1" x14ac:dyDescent="0.25">
      <c r="A102" s="127" t="s">
        <v>165</v>
      </c>
      <c r="B102" s="8" t="s">
        <v>342</v>
      </c>
      <c r="C102" s="133">
        <f t="shared" si="8"/>
        <v>0</v>
      </c>
      <c r="D102" s="116">
        <v>0</v>
      </c>
      <c r="E102" s="116">
        <v>0</v>
      </c>
      <c r="F102" s="116">
        <v>0</v>
      </c>
      <c r="G102" s="116">
        <v>0</v>
      </c>
      <c r="H102" s="116">
        <v>0</v>
      </c>
      <c r="I102" s="62"/>
    </row>
    <row r="103" spans="1:26" ht="15.75" customHeight="1" x14ac:dyDescent="0.25">
      <c r="A103" s="127" t="s">
        <v>92</v>
      </c>
      <c r="B103" s="8" t="s">
        <v>343</v>
      </c>
      <c r="C103" s="133">
        <f t="shared" si="8"/>
        <v>370220</v>
      </c>
      <c r="D103" s="116">
        <v>222240</v>
      </c>
      <c r="E103" s="116">
        <v>0</v>
      </c>
      <c r="F103" s="116">
        <v>103000</v>
      </c>
      <c r="G103" s="116">
        <v>0</v>
      </c>
      <c r="H103" s="116">
        <v>44980</v>
      </c>
      <c r="I103" s="62"/>
    </row>
    <row r="104" spans="1:26" ht="15.75" customHeight="1" x14ac:dyDescent="0.25">
      <c r="A104" s="127" t="s">
        <v>131</v>
      </c>
      <c r="B104" s="8" t="s">
        <v>344</v>
      </c>
      <c r="C104" s="133">
        <f t="shared" si="8"/>
        <v>558229</v>
      </c>
      <c r="D104" s="116">
        <v>0</v>
      </c>
      <c r="E104" s="116">
        <v>558229</v>
      </c>
      <c r="F104" s="116">
        <v>0</v>
      </c>
      <c r="G104" s="116">
        <v>0</v>
      </c>
      <c r="H104" s="116">
        <v>0</v>
      </c>
      <c r="I104" s="62"/>
    </row>
    <row r="105" spans="1:26" ht="15.75" customHeight="1" x14ac:dyDescent="0.25">
      <c r="A105" s="127" t="s">
        <v>133</v>
      </c>
      <c r="B105" s="8" t="s">
        <v>345</v>
      </c>
      <c r="C105" s="133">
        <f t="shared" si="8"/>
        <v>276080</v>
      </c>
      <c r="D105" s="116">
        <v>0</v>
      </c>
      <c r="E105" s="116">
        <v>21080</v>
      </c>
      <c r="F105" s="116">
        <v>0</v>
      </c>
      <c r="G105" s="116">
        <v>0</v>
      </c>
      <c r="H105" s="116">
        <v>255000</v>
      </c>
      <c r="I105" s="62"/>
    </row>
    <row r="106" spans="1:26" ht="15.75" customHeight="1" x14ac:dyDescent="0.25">
      <c r="A106" s="127" t="s">
        <v>346</v>
      </c>
      <c r="B106" s="8" t="s">
        <v>347</v>
      </c>
      <c r="C106" s="133">
        <f t="shared" si="8"/>
        <v>1386265</v>
      </c>
      <c r="D106" s="116">
        <v>483240</v>
      </c>
      <c r="E106" s="116">
        <v>622360</v>
      </c>
      <c r="F106" s="116">
        <v>130550</v>
      </c>
      <c r="G106" s="116">
        <v>150115</v>
      </c>
      <c r="H106" s="116">
        <v>0</v>
      </c>
      <c r="I106" s="62"/>
    </row>
    <row r="107" spans="1:26" ht="15.75" customHeight="1" x14ac:dyDescent="0.25">
      <c r="A107" s="381" t="s">
        <v>288</v>
      </c>
      <c r="B107" s="382"/>
      <c r="C107" s="103">
        <f t="shared" ref="C107:H107" si="9">SUM(C96:C106)</f>
        <v>4547428</v>
      </c>
      <c r="D107" s="103">
        <f t="shared" si="9"/>
        <v>705480</v>
      </c>
      <c r="E107" s="103">
        <f t="shared" si="9"/>
        <v>2149319</v>
      </c>
      <c r="F107" s="103">
        <f t="shared" si="9"/>
        <v>376740</v>
      </c>
      <c r="G107" s="103">
        <f t="shared" si="9"/>
        <v>150115</v>
      </c>
      <c r="H107" s="103">
        <f t="shared" si="9"/>
        <v>1165774</v>
      </c>
      <c r="I107" s="28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I108" s="62"/>
    </row>
    <row r="109" spans="1:26" ht="33.75" customHeight="1" x14ac:dyDescent="0.25">
      <c r="A109" s="134" t="s">
        <v>68</v>
      </c>
      <c r="B109" s="134" t="s">
        <v>348</v>
      </c>
      <c r="C109" s="134" t="s">
        <v>234</v>
      </c>
      <c r="D109" s="125" t="s">
        <v>376</v>
      </c>
      <c r="E109" s="125" t="s">
        <v>377</v>
      </c>
      <c r="F109" s="125" t="s">
        <v>378</v>
      </c>
      <c r="G109" s="125" t="s">
        <v>379</v>
      </c>
      <c r="H109" s="125" t="s">
        <v>380</v>
      </c>
      <c r="I109" s="101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110"/>
      <c r="C110" s="110"/>
      <c r="D110" s="10">
        <v>211</v>
      </c>
      <c r="E110" s="10">
        <v>212</v>
      </c>
      <c r="F110" s="10">
        <v>213</v>
      </c>
      <c r="G110" s="10">
        <v>214</v>
      </c>
      <c r="H110" s="10">
        <v>215</v>
      </c>
      <c r="I110" s="137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5.75" customHeight="1" x14ac:dyDescent="0.25">
      <c r="A111" s="135" t="s">
        <v>349</v>
      </c>
      <c r="B111" s="7" t="s">
        <v>350</v>
      </c>
      <c r="C111" s="143">
        <f t="shared" ref="C111:C123" si="10">SUM(D111:H111)</f>
        <v>0</v>
      </c>
      <c r="D111" s="143">
        <f t="shared" ref="D111:H111" si="11">+D112</f>
        <v>0</v>
      </c>
      <c r="E111" s="143">
        <f t="shared" si="11"/>
        <v>0</v>
      </c>
      <c r="F111" s="143">
        <f t="shared" si="11"/>
        <v>0</v>
      </c>
      <c r="G111" s="143">
        <f t="shared" si="11"/>
        <v>0</v>
      </c>
      <c r="H111" s="143">
        <f t="shared" si="11"/>
        <v>0</v>
      </c>
      <c r="I111" s="139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A112" s="127" t="s">
        <v>351</v>
      </c>
      <c r="B112" s="8" t="s">
        <v>352</v>
      </c>
      <c r="C112" s="133">
        <f t="shared" si="10"/>
        <v>0</v>
      </c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62"/>
    </row>
    <row r="113" spans="1:26" ht="15.75" customHeight="1" x14ac:dyDescent="0.25">
      <c r="A113" s="135" t="s">
        <v>353</v>
      </c>
      <c r="B113" s="7" t="s">
        <v>354</v>
      </c>
      <c r="C113" s="143">
        <f t="shared" si="10"/>
        <v>13755140</v>
      </c>
      <c r="D113" s="143">
        <f t="shared" ref="D113:H113" si="12">+D114</f>
        <v>4100000</v>
      </c>
      <c r="E113" s="143">
        <f t="shared" si="12"/>
        <v>9655140</v>
      </c>
      <c r="F113" s="143">
        <f t="shared" si="12"/>
        <v>0</v>
      </c>
      <c r="G113" s="143">
        <f t="shared" si="12"/>
        <v>0</v>
      </c>
      <c r="H113" s="143">
        <f t="shared" si="12"/>
        <v>0</v>
      </c>
      <c r="I113" s="139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A114" s="127" t="s">
        <v>355</v>
      </c>
      <c r="B114" s="8" t="s">
        <v>356</v>
      </c>
      <c r="C114" s="133">
        <f t="shared" si="10"/>
        <v>13755140</v>
      </c>
      <c r="D114" s="116">
        <v>4100000</v>
      </c>
      <c r="E114" s="116">
        <v>9655140</v>
      </c>
      <c r="F114" s="116"/>
      <c r="G114" s="116"/>
      <c r="H114" s="116"/>
      <c r="I114" s="62"/>
    </row>
    <row r="115" spans="1:26" ht="15.75" customHeight="1" x14ac:dyDescent="0.25">
      <c r="A115" s="135" t="s">
        <v>357</v>
      </c>
      <c r="B115" s="7" t="s">
        <v>358</v>
      </c>
      <c r="C115" s="143">
        <f t="shared" si="10"/>
        <v>0</v>
      </c>
      <c r="D115" s="143">
        <f t="shared" ref="D115:H115" si="13">+D116</f>
        <v>0</v>
      </c>
      <c r="E115" s="143">
        <f t="shared" si="13"/>
        <v>0</v>
      </c>
      <c r="F115" s="143">
        <f t="shared" si="13"/>
        <v>0</v>
      </c>
      <c r="G115" s="143">
        <f t="shared" si="13"/>
        <v>0</v>
      </c>
      <c r="H115" s="143">
        <f t="shared" si="13"/>
        <v>0</v>
      </c>
      <c r="I115" s="139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 x14ac:dyDescent="0.25">
      <c r="A116" s="127" t="s">
        <v>357</v>
      </c>
      <c r="B116" s="8" t="s">
        <v>359</v>
      </c>
      <c r="C116" s="133">
        <f t="shared" si="10"/>
        <v>0</v>
      </c>
      <c r="D116" s="116"/>
      <c r="E116" s="116">
        <v>0</v>
      </c>
      <c r="F116" s="116"/>
      <c r="G116" s="116"/>
      <c r="H116" s="116"/>
      <c r="I116" s="62"/>
    </row>
    <row r="117" spans="1:26" ht="15.75" customHeight="1" x14ac:dyDescent="0.25">
      <c r="A117" s="135" t="s">
        <v>360</v>
      </c>
      <c r="B117" s="7" t="s">
        <v>361</v>
      </c>
      <c r="C117" s="143">
        <f t="shared" si="10"/>
        <v>0</v>
      </c>
      <c r="D117" s="143">
        <f t="shared" ref="D117:H117" si="14">+D118</f>
        <v>0</v>
      </c>
      <c r="E117" s="143">
        <f t="shared" si="14"/>
        <v>0</v>
      </c>
      <c r="F117" s="143">
        <f t="shared" si="14"/>
        <v>0</v>
      </c>
      <c r="G117" s="143">
        <f t="shared" si="14"/>
        <v>0</v>
      </c>
      <c r="H117" s="143">
        <f t="shared" si="14"/>
        <v>0</v>
      </c>
      <c r="I117" s="139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 x14ac:dyDescent="0.25">
      <c r="A118" s="127" t="s">
        <v>362</v>
      </c>
      <c r="B118" s="8" t="s">
        <v>363</v>
      </c>
      <c r="C118" s="133">
        <f t="shared" si="10"/>
        <v>0</v>
      </c>
      <c r="D118" s="116"/>
      <c r="E118" s="116">
        <v>0</v>
      </c>
      <c r="F118" s="116"/>
      <c r="G118" s="116"/>
      <c r="H118" s="116"/>
      <c r="I118" s="62"/>
    </row>
    <row r="119" spans="1:26" ht="15.75" customHeight="1" x14ac:dyDescent="0.25">
      <c r="A119" s="135" t="s">
        <v>364</v>
      </c>
      <c r="B119" s="7" t="s">
        <v>365</v>
      </c>
      <c r="C119" s="143">
        <f t="shared" si="10"/>
        <v>0</v>
      </c>
      <c r="D119" s="143">
        <f t="shared" ref="D119:H119" si="15">+D120</f>
        <v>0</v>
      </c>
      <c r="E119" s="143">
        <f t="shared" si="15"/>
        <v>0</v>
      </c>
      <c r="F119" s="143">
        <f t="shared" si="15"/>
        <v>0</v>
      </c>
      <c r="G119" s="143">
        <f t="shared" si="15"/>
        <v>0</v>
      </c>
      <c r="H119" s="143">
        <f t="shared" si="15"/>
        <v>0</v>
      </c>
      <c r="I119" s="139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 x14ac:dyDescent="0.25">
      <c r="A120" s="127" t="s">
        <v>366</v>
      </c>
      <c r="B120" s="8" t="s">
        <v>367</v>
      </c>
      <c r="C120" s="133">
        <f t="shared" si="10"/>
        <v>0</v>
      </c>
      <c r="D120" s="116"/>
      <c r="E120" s="116">
        <v>0</v>
      </c>
      <c r="F120" s="116"/>
      <c r="G120" s="116"/>
      <c r="H120" s="116"/>
      <c r="I120" s="62"/>
    </row>
    <row r="121" spans="1:26" ht="15.75" customHeight="1" x14ac:dyDescent="0.25">
      <c r="A121" s="135" t="s">
        <v>368</v>
      </c>
      <c r="B121" s="7" t="s">
        <v>369</v>
      </c>
      <c r="C121" s="143">
        <f t="shared" si="10"/>
        <v>0</v>
      </c>
      <c r="D121" s="143">
        <f t="shared" ref="D121:H121" si="16">SUM(D122:D123)</f>
        <v>0</v>
      </c>
      <c r="E121" s="143">
        <f t="shared" si="16"/>
        <v>0</v>
      </c>
      <c r="F121" s="143">
        <f t="shared" si="16"/>
        <v>0</v>
      </c>
      <c r="G121" s="143">
        <f t="shared" si="16"/>
        <v>0</v>
      </c>
      <c r="H121" s="143">
        <f t="shared" si="16"/>
        <v>0</v>
      </c>
      <c r="I121" s="139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 x14ac:dyDescent="0.25">
      <c r="A122" s="127" t="s">
        <v>370</v>
      </c>
      <c r="B122" s="8" t="s">
        <v>371</v>
      </c>
      <c r="C122" s="133">
        <f t="shared" si="10"/>
        <v>0</v>
      </c>
      <c r="D122" s="116">
        <v>0</v>
      </c>
      <c r="E122" s="116">
        <v>0</v>
      </c>
      <c r="F122" s="116">
        <v>0</v>
      </c>
      <c r="G122" s="116">
        <v>0</v>
      </c>
      <c r="H122" s="116">
        <v>0</v>
      </c>
      <c r="I122" s="62"/>
    </row>
    <row r="123" spans="1:26" ht="15.75" customHeight="1" x14ac:dyDescent="0.25">
      <c r="A123" s="127" t="s">
        <v>372</v>
      </c>
      <c r="B123" s="8" t="s">
        <v>373</v>
      </c>
      <c r="C123" s="133">
        <f t="shared" si="10"/>
        <v>0</v>
      </c>
      <c r="D123" s="116">
        <v>0</v>
      </c>
      <c r="E123" s="116">
        <v>0</v>
      </c>
      <c r="F123" s="116">
        <v>0</v>
      </c>
      <c r="G123" s="116">
        <v>0</v>
      </c>
      <c r="H123" s="116">
        <v>0</v>
      </c>
      <c r="I123" s="62"/>
    </row>
    <row r="124" spans="1:26" ht="15.75" customHeight="1" x14ac:dyDescent="0.25">
      <c r="A124" s="381" t="s">
        <v>288</v>
      </c>
      <c r="B124" s="382"/>
      <c r="C124" s="103">
        <f t="shared" ref="C124:H124" si="17">+C111+C113+C115+C117+C119+C121</f>
        <v>13755140</v>
      </c>
      <c r="D124" s="103">
        <f t="shared" si="17"/>
        <v>4100000</v>
      </c>
      <c r="E124" s="103">
        <f t="shared" si="17"/>
        <v>9655140</v>
      </c>
      <c r="F124" s="103">
        <f t="shared" si="17"/>
        <v>0</v>
      </c>
      <c r="G124" s="103">
        <f t="shared" si="17"/>
        <v>0</v>
      </c>
      <c r="H124" s="103">
        <f t="shared" si="17"/>
        <v>0</v>
      </c>
      <c r="I124" s="28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381" t="s">
        <v>374</v>
      </c>
      <c r="B125" s="382"/>
      <c r="C125" s="103">
        <f t="shared" ref="C125:H125" si="18">+C28+C46+C66+C92+C107+C124</f>
        <v>390620053</v>
      </c>
      <c r="D125" s="103">
        <f t="shared" si="18"/>
        <v>58645127</v>
      </c>
      <c r="E125" s="103">
        <f t="shared" si="18"/>
        <v>199857191</v>
      </c>
      <c r="F125" s="103">
        <f t="shared" si="18"/>
        <v>40490509</v>
      </c>
      <c r="G125" s="103">
        <f t="shared" si="18"/>
        <v>3271742</v>
      </c>
      <c r="H125" s="103">
        <f t="shared" si="18"/>
        <v>88355484</v>
      </c>
      <c r="I125" s="28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I126" s="62"/>
    </row>
    <row r="127" spans="1:26" ht="15.75" customHeight="1" x14ac:dyDescent="0.25">
      <c r="I127" s="62"/>
    </row>
    <row r="128" spans="1:26" ht="15.75" customHeight="1" x14ac:dyDescent="0.25">
      <c r="I128" s="62"/>
    </row>
    <row r="129" spans="9:9" ht="15.75" customHeight="1" x14ac:dyDescent="0.25">
      <c r="I129" s="62"/>
    </row>
    <row r="130" spans="9:9" ht="15.75" customHeight="1" x14ac:dyDescent="0.25">
      <c r="I130" s="62"/>
    </row>
    <row r="131" spans="9:9" ht="15.75" customHeight="1" x14ac:dyDescent="0.25">
      <c r="I131" s="62"/>
    </row>
    <row r="132" spans="9:9" ht="15.75" customHeight="1" x14ac:dyDescent="0.25">
      <c r="I132" s="62"/>
    </row>
    <row r="133" spans="9:9" ht="15.75" customHeight="1" x14ac:dyDescent="0.25">
      <c r="I133" s="62"/>
    </row>
    <row r="134" spans="9:9" ht="15.75" customHeight="1" x14ac:dyDescent="0.25">
      <c r="I134" s="62"/>
    </row>
    <row r="135" spans="9:9" ht="15.75" customHeight="1" x14ac:dyDescent="0.25">
      <c r="I135" s="62"/>
    </row>
    <row r="136" spans="9:9" ht="15.75" customHeight="1" x14ac:dyDescent="0.25">
      <c r="I136" s="62"/>
    </row>
    <row r="137" spans="9:9" ht="15.75" customHeight="1" x14ac:dyDescent="0.25">
      <c r="I137" s="62"/>
    </row>
    <row r="138" spans="9:9" ht="15.75" customHeight="1" x14ac:dyDescent="0.25">
      <c r="I138" s="62"/>
    </row>
    <row r="139" spans="9:9" ht="15.75" customHeight="1" x14ac:dyDescent="0.25">
      <c r="I139" s="62"/>
    </row>
    <row r="140" spans="9:9" ht="15.75" customHeight="1" x14ac:dyDescent="0.25">
      <c r="I140" s="62"/>
    </row>
    <row r="141" spans="9:9" ht="15.75" customHeight="1" x14ac:dyDescent="0.25">
      <c r="I141" s="62"/>
    </row>
    <row r="142" spans="9:9" ht="15.75" customHeight="1" x14ac:dyDescent="0.25">
      <c r="I142" s="62"/>
    </row>
    <row r="143" spans="9:9" ht="15.75" customHeight="1" x14ac:dyDescent="0.25">
      <c r="I143" s="62"/>
    </row>
    <row r="144" spans="9:9" ht="15.75" customHeight="1" x14ac:dyDescent="0.25">
      <c r="I144" s="62"/>
    </row>
    <row r="145" spans="9:9" ht="15.75" customHeight="1" x14ac:dyDescent="0.25">
      <c r="I145" s="62"/>
    </row>
    <row r="146" spans="9:9" ht="15.75" customHeight="1" x14ac:dyDescent="0.25">
      <c r="I146" s="62"/>
    </row>
    <row r="147" spans="9:9" ht="15.75" customHeight="1" x14ac:dyDescent="0.25">
      <c r="I147" s="62"/>
    </row>
    <row r="148" spans="9:9" ht="15.75" customHeight="1" x14ac:dyDescent="0.25">
      <c r="I148" s="62"/>
    </row>
    <row r="149" spans="9:9" ht="15.75" customHeight="1" x14ac:dyDescent="0.25">
      <c r="I149" s="62"/>
    </row>
    <row r="150" spans="9:9" ht="15.75" customHeight="1" x14ac:dyDescent="0.25">
      <c r="I150" s="62"/>
    </row>
    <row r="151" spans="9:9" ht="15.75" customHeight="1" x14ac:dyDescent="0.25">
      <c r="I151" s="62"/>
    </row>
    <row r="152" spans="9:9" ht="15.75" customHeight="1" x14ac:dyDescent="0.25">
      <c r="I152" s="62"/>
    </row>
    <row r="153" spans="9:9" ht="15.75" customHeight="1" x14ac:dyDescent="0.25">
      <c r="I153" s="62"/>
    </row>
    <row r="154" spans="9:9" ht="15.75" customHeight="1" x14ac:dyDescent="0.25">
      <c r="I154" s="62"/>
    </row>
    <row r="155" spans="9:9" ht="15.75" customHeight="1" x14ac:dyDescent="0.25">
      <c r="I155" s="62"/>
    </row>
    <row r="156" spans="9:9" ht="15.75" customHeight="1" x14ac:dyDescent="0.25">
      <c r="I156" s="62"/>
    </row>
    <row r="157" spans="9:9" ht="15.75" customHeight="1" x14ac:dyDescent="0.25">
      <c r="I157" s="62"/>
    </row>
    <row r="158" spans="9:9" ht="15.75" customHeight="1" x14ac:dyDescent="0.25">
      <c r="I158" s="62"/>
    </row>
    <row r="159" spans="9:9" ht="15.75" customHeight="1" x14ac:dyDescent="0.25">
      <c r="I159" s="62"/>
    </row>
    <row r="160" spans="9:9" ht="15.75" customHeight="1" x14ac:dyDescent="0.25">
      <c r="I160" s="62"/>
    </row>
    <row r="161" spans="9:9" ht="15.75" customHeight="1" x14ac:dyDescent="0.25">
      <c r="I161" s="62"/>
    </row>
    <row r="162" spans="9:9" ht="15.75" customHeight="1" x14ac:dyDescent="0.25">
      <c r="I162" s="62"/>
    </row>
    <row r="163" spans="9:9" ht="15.75" customHeight="1" x14ac:dyDescent="0.25">
      <c r="I163" s="62"/>
    </row>
    <row r="164" spans="9:9" ht="15.75" customHeight="1" x14ac:dyDescent="0.25">
      <c r="I164" s="62"/>
    </row>
    <row r="165" spans="9:9" ht="15.75" customHeight="1" x14ac:dyDescent="0.25">
      <c r="I165" s="62"/>
    </row>
    <row r="166" spans="9:9" ht="15.75" customHeight="1" x14ac:dyDescent="0.25">
      <c r="I166" s="62"/>
    </row>
    <row r="167" spans="9:9" ht="15.75" customHeight="1" x14ac:dyDescent="0.25">
      <c r="I167" s="62"/>
    </row>
    <row r="168" spans="9:9" ht="15.75" customHeight="1" x14ac:dyDescent="0.25">
      <c r="I168" s="62"/>
    </row>
    <row r="169" spans="9:9" ht="15.75" customHeight="1" x14ac:dyDescent="0.25">
      <c r="I169" s="62"/>
    </row>
    <row r="170" spans="9:9" ht="15.75" customHeight="1" x14ac:dyDescent="0.25">
      <c r="I170" s="62"/>
    </row>
    <row r="171" spans="9:9" ht="15.75" customHeight="1" x14ac:dyDescent="0.25">
      <c r="I171" s="62"/>
    </row>
    <row r="172" spans="9:9" ht="15.75" customHeight="1" x14ac:dyDescent="0.25">
      <c r="I172" s="62"/>
    </row>
    <row r="173" spans="9:9" ht="15.75" customHeight="1" x14ac:dyDescent="0.25">
      <c r="I173" s="62"/>
    </row>
    <row r="174" spans="9:9" ht="15.75" customHeight="1" x14ac:dyDescent="0.25">
      <c r="I174" s="62"/>
    </row>
    <row r="175" spans="9:9" ht="15.75" customHeight="1" x14ac:dyDescent="0.25">
      <c r="I175" s="62"/>
    </row>
    <row r="176" spans="9:9" ht="15.75" customHeight="1" x14ac:dyDescent="0.25">
      <c r="I176" s="62"/>
    </row>
    <row r="177" spans="9:9" ht="15.75" customHeight="1" x14ac:dyDescent="0.25">
      <c r="I177" s="62"/>
    </row>
    <row r="178" spans="9:9" ht="15.75" customHeight="1" x14ac:dyDescent="0.25">
      <c r="I178" s="62"/>
    </row>
    <row r="179" spans="9:9" ht="15.75" customHeight="1" x14ac:dyDescent="0.25">
      <c r="I179" s="62"/>
    </row>
    <row r="180" spans="9:9" ht="15.75" customHeight="1" x14ac:dyDescent="0.25">
      <c r="I180" s="62"/>
    </row>
    <row r="181" spans="9:9" ht="15.75" customHeight="1" x14ac:dyDescent="0.25">
      <c r="I181" s="62"/>
    </row>
    <row r="182" spans="9:9" ht="15.75" customHeight="1" x14ac:dyDescent="0.25">
      <c r="I182" s="62"/>
    </row>
    <row r="183" spans="9:9" ht="15.75" customHeight="1" x14ac:dyDescent="0.25">
      <c r="I183" s="62"/>
    </row>
    <row r="184" spans="9:9" ht="15.75" customHeight="1" x14ac:dyDescent="0.25">
      <c r="I184" s="62"/>
    </row>
    <row r="185" spans="9:9" ht="15.75" customHeight="1" x14ac:dyDescent="0.25">
      <c r="I185" s="62"/>
    </row>
    <row r="186" spans="9:9" ht="15.75" customHeight="1" x14ac:dyDescent="0.25">
      <c r="I186" s="62"/>
    </row>
    <row r="187" spans="9:9" ht="15.75" customHeight="1" x14ac:dyDescent="0.25">
      <c r="I187" s="62"/>
    </row>
    <row r="188" spans="9:9" ht="15.75" customHeight="1" x14ac:dyDescent="0.25">
      <c r="I188" s="62"/>
    </row>
    <row r="189" spans="9:9" ht="15.75" customHeight="1" x14ac:dyDescent="0.25">
      <c r="I189" s="62"/>
    </row>
    <row r="190" spans="9:9" ht="15.75" customHeight="1" x14ac:dyDescent="0.25">
      <c r="I190" s="62"/>
    </row>
    <row r="191" spans="9:9" ht="15.75" customHeight="1" x14ac:dyDescent="0.25">
      <c r="I191" s="62"/>
    </row>
    <row r="192" spans="9:9" ht="15.75" customHeight="1" x14ac:dyDescent="0.25">
      <c r="I192" s="62"/>
    </row>
    <row r="193" spans="9:9" ht="15.75" customHeight="1" x14ac:dyDescent="0.25">
      <c r="I193" s="62"/>
    </row>
    <row r="194" spans="9:9" ht="15.75" customHeight="1" x14ac:dyDescent="0.25">
      <c r="I194" s="62"/>
    </row>
    <row r="195" spans="9:9" ht="15.75" customHeight="1" x14ac:dyDescent="0.25">
      <c r="I195" s="62"/>
    </row>
    <row r="196" spans="9:9" ht="15.75" customHeight="1" x14ac:dyDescent="0.25">
      <c r="I196" s="62"/>
    </row>
    <row r="197" spans="9:9" ht="15.75" customHeight="1" x14ac:dyDescent="0.25">
      <c r="I197" s="62"/>
    </row>
    <row r="198" spans="9:9" ht="15.75" customHeight="1" x14ac:dyDescent="0.25">
      <c r="I198" s="62"/>
    </row>
    <row r="199" spans="9:9" ht="15.75" customHeight="1" x14ac:dyDescent="0.25">
      <c r="I199" s="62"/>
    </row>
    <row r="200" spans="9:9" ht="15.75" customHeight="1" x14ac:dyDescent="0.25">
      <c r="I200" s="62"/>
    </row>
    <row r="201" spans="9:9" ht="15.75" customHeight="1" x14ac:dyDescent="0.25">
      <c r="I201" s="62"/>
    </row>
    <row r="202" spans="9:9" ht="15.75" customHeight="1" x14ac:dyDescent="0.25">
      <c r="I202" s="62"/>
    </row>
    <row r="203" spans="9:9" ht="15.75" customHeight="1" x14ac:dyDescent="0.25">
      <c r="I203" s="62"/>
    </row>
    <row r="204" spans="9:9" ht="15.75" customHeight="1" x14ac:dyDescent="0.25">
      <c r="I204" s="62"/>
    </row>
    <row r="205" spans="9:9" ht="15.75" customHeight="1" x14ac:dyDescent="0.25">
      <c r="I205" s="62"/>
    </row>
    <row r="206" spans="9:9" ht="15.75" customHeight="1" x14ac:dyDescent="0.25">
      <c r="I206" s="62"/>
    </row>
    <row r="207" spans="9:9" ht="15.75" customHeight="1" x14ac:dyDescent="0.25">
      <c r="I207" s="62"/>
    </row>
    <row r="208" spans="9:9" ht="15.75" customHeight="1" x14ac:dyDescent="0.25">
      <c r="I208" s="62"/>
    </row>
    <row r="209" spans="9:9" ht="15.75" customHeight="1" x14ac:dyDescent="0.25">
      <c r="I209" s="62"/>
    </row>
    <row r="210" spans="9:9" ht="15.75" customHeight="1" x14ac:dyDescent="0.25">
      <c r="I210" s="62"/>
    </row>
    <row r="211" spans="9:9" ht="15.75" customHeight="1" x14ac:dyDescent="0.25">
      <c r="I211" s="62"/>
    </row>
    <row r="212" spans="9:9" ht="15.75" customHeight="1" x14ac:dyDescent="0.25">
      <c r="I212" s="62"/>
    </row>
    <row r="213" spans="9:9" ht="15.75" customHeight="1" x14ac:dyDescent="0.25">
      <c r="I213" s="62"/>
    </row>
    <row r="214" spans="9:9" ht="15.75" customHeight="1" x14ac:dyDescent="0.25">
      <c r="I214" s="62"/>
    </row>
    <row r="215" spans="9:9" ht="15.75" customHeight="1" x14ac:dyDescent="0.25">
      <c r="I215" s="62"/>
    </row>
    <row r="216" spans="9:9" ht="15.75" customHeight="1" x14ac:dyDescent="0.25">
      <c r="I216" s="62"/>
    </row>
    <row r="217" spans="9:9" ht="15.75" customHeight="1" x14ac:dyDescent="0.25">
      <c r="I217" s="62"/>
    </row>
    <row r="218" spans="9:9" ht="15.75" customHeight="1" x14ac:dyDescent="0.25">
      <c r="I218" s="62"/>
    </row>
    <row r="219" spans="9:9" ht="15.75" customHeight="1" x14ac:dyDescent="0.25">
      <c r="I219" s="62"/>
    </row>
    <row r="220" spans="9:9" ht="15.75" customHeight="1" x14ac:dyDescent="0.25">
      <c r="I220" s="62"/>
    </row>
    <row r="221" spans="9:9" ht="15.75" customHeight="1" x14ac:dyDescent="0.25">
      <c r="I221" s="62"/>
    </row>
    <row r="222" spans="9:9" ht="15.75" customHeight="1" x14ac:dyDescent="0.25">
      <c r="I222" s="62"/>
    </row>
    <row r="223" spans="9:9" ht="15.75" customHeight="1" x14ac:dyDescent="0.25">
      <c r="I223" s="62"/>
    </row>
    <row r="224" spans="9:9" ht="15.75" customHeight="1" x14ac:dyDescent="0.25">
      <c r="I224" s="62"/>
    </row>
    <row r="225" spans="9:9" ht="15.75" customHeight="1" x14ac:dyDescent="0.25">
      <c r="I225" s="62"/>
    </row>
    <row r="226" spans="9:9" ht="15.75" customHeight="1" x14ac:dyDescent="0.25">
      <c r="I226" s="62"/>
    </row>
    <row r="227" spans="9:9" ht="15.75" customHeight="1" x14ac:dyDescent="0.25">
      <c r="I227" s="62"/>
    </row>
    <row r="228" spans="9:9" ht="15.75" customHeight="1" x14ac:dyDescent="0.25">
      <c r="I228" s="62"/>
    </row>
    <row r="229" spans="9:9" ht="15.75" customHeight="1" x14ac:dyDescent="0.25">
      <c r="I229" s="62"/>
    </row>
    <row r="230" spans="9:9" ht="15.75" customHeight="1" x14ac:dyDescent="0.25">
      <c r="I230" s="62"/>
    </row>
    <row r="231" spans="9:9" ht="15.75" customHeight="1" x14ac:dyDescent="0.25">
      <c r="I231" s="62"/>
    </row>
    <row r="232" spans="9:9" ht="15.75" customHeight="1" x14ac:dyDescent="0.25">
      <c r="I232" s="62"/>
    </row>
    <row r="233" spans="9:9" ht="15.75" customHeight="1" x14ac:dyDescent="0.25">
      <c r="I233" s="62"/>
    </row>
    <row r="234" spans="9:9" ht="15.75" customHeight="1" x14ac:dyDescent="0.25">
      <c r="I234" s="62"/>
    </row>
    <row r="235" spans="9:9" ht="15.75" customHeight="1" x14ac:dyDescent="0.25">
      <c r="I235" s="62"/>
    </row>
    <row r="236" spans="9:9" ht="15.75" customHeight="1" x14ac:dyDescent="0.25">
      <c r="I236" s="62"/>
    </row>
    <row r="237" spans="9:9" ht="15.75" customHeight="1" x14ac:dyDescent="0.25">
      <c r="I237" s="62"/>
    </row>
    <row r="238" spans="9:9" ht="15.75" customHeight="1" x14ac:dyDescent="0.25">
      <c r="I238" s="62"/>
    </row>
    <row r="239" spans="9:9" ht="15.75" customHeight="1" x14ac:dyDescent="0.25">
      <c r="I239" s="62"/>
    </row>
    <row r="240" spans="9:9" ht="15.75" customHeight="1" x14ac:dyDescent="0.25">
      <c r="I240" s="62"/>
    </row>
    <row r="241" spans="9:9" ht="15.75" customHeight="1" x14ac:dyDescent="0.25">
      <c r="I241" s="62"/>
    </row>
    <row r="242" spans="9:9" ht="15.75" customHeight="1" x14ac:dyDescent="0.25">
      <c r="I242" s="62"/>
    </row>
    <row r="243" spans="9:9" ht="15.75" customHeight="1" x14ac:dyDescent="0.25">
      <c r="I243" s="62"/>
    </row>
    <row r="244" spans="9:9" ht="15.75" customHeight="1" x14ac:dyDescent="0.25">
      <c r="I244" s="62"/>
    </row>
    <row r="245" spans="9:9" ht="15.75" customHeight="1" x14ac:dyDescent="0.25">
      <c r="I245" s="62"/>
    </row>
    <row r="246" spans="9:9" ht="15.75" customHeight="1" x14ac:dyDescent="0.25">
      <c r="I246" s="62"/>
    </row>
    <row r="247" spans="9:9" ht="15.75" customHeight="1" x14ac:dyDescent="0.25">
      <c r="I247" s="62"/>
    </row>
    <row r="248" spans="9:9" ht="15.75" customHeight="1" x14ac:dyDescent="0.25">
      <c r="I248" s="62"/>
    </row>
    <row r="249" spans="9:9" ht="15.75" customHeight="1" x14ac:dyDescent="0.25">
      <c r="I249" s="62"/>
    </row>
    <row r="250" spans="9:9" ht="15.75" customHeight="1" x14ac:dyDescent="0.25">
      <c r="I250" s="62"/>
    </row>
    <row r="251" spans="9:9" ht="15.75" customHeight="1" x14ac:dyDescent="0.25">
      <c r="I251" s="62"/>
    </row>
    <row r="252" spans="9:9" ht="15.75" customHeight="1" x14ac:dyDescent="0.25">
      <c r="I252" s="62"/>
    </row>
    <row r="253" spans="9:9" ht="15.75" customHeight="1" x14ac:dyDescent="0.25">
      <c r="I253" s="62"/>
    </row>
    <row r="254" spans="9:9" ht="15.75" customHeight="1" x14ac:dyDescent="0.25">
      <c r="I254" s="62"/>
    </row>
    <row r="255" spans="9:9" ht="15.75" customHeight="1" x14ac:dyDescent="0.25">
      <c r="I255" s="62"/>
    </row>
    <row r="256" spans="9:9" ht="15.75" customHeight="1" x14ac:dyDescent="0.25">
      <c r="I256" s="62"/>
    </row>
    <row r="257" spans="9:9" ht="15.75" customHeight="1" x14ac:dyDescent="0.25">
      <c r="I257" s="62"/>
    </row>
    <row r="258" spans="9:9" ht="15.75" customHeight="1" x14ac:dyDescent="0.25">
      <c r="I258" s="62"/>
    </row>
    <row r="259" spans="9:9" ht="15.75" customHeight="1" x14ac:dyDescent="0.25">
      <c r="I259" s="62"/>
    </row>
    <row r="260" spans="9:9" ht="15.75" customHeight="1" x14ac:dyDescent="0.25">
      <c r="I260" s="62"/>
    </row>
    <row r="261" spans="9:9" ht="15.75" customHeight="1" x14ac:dyDescent="0.25">
      <c r="I261" s="62"/>
    </row>
    <row r="262" spans="9:9" ht="15.75" customHeight="1" x14ac:dyDescent="0.25">
      <c r="I262" s="62"/>
    </row>
    <row r="263" spans="9:9" ht="15.75" customHeight="1" x14ac:dyDescent="0.25">
      <c r="I263" s="62"/>
    </row>
    <row r="264" spans="9:9" ht="15.75" customHeight="1" x14ac:dyDescent="0.25">
      <c r="I264" s="62"/>
    </row>
    <row r="265" spans="9:9" ht="15.75" customHeight="1" x14ac:dyDescent="0.25">
      <c r="I265" s="62"/>
    </row>
    <row r="266" spans="9:9" ht="15.75" customHeight="1" x14ac:dyDescent="0.25">
      <c r="I266" s="62"/>
    </row>
    <row r="267" spans="9:9" ht="15.75" customHeight="1" x14ac:dyDescent="0.25">
      <c r="I267" s="62"/>
    </row>
    <row r="268" spans="9:9" ht="15.75" customHeight="1" x14ac:dyDescent="0.25">
      <c r="I268" s="62"/>
    </row>
    <row r="269" spans="9:9" ht="15.75" customHeight="1" x14ac:dyDescent="0.25">
      <c r="I269" s="62"/>
    </row>
    <row r="270" spans="9:9" ht="15.75" customHeight="1" x14ac:dyDescent="0.25">
      <c r="I270" s="62"/>
    </row>
    <row r="271" spans="9:9" ht="15.75" customHeight="1" x14ac:dyDescent="0.25">
      <c r="I271" s="62"/>
    </row>
    <row r="272" spans="9:9" ht="15.75" customHeight="1" x14ac:dyDescent="0.25">
      <c r="I272" s="62"/>
    </row>
    <row r="273" spans="9:9" ht="15.75" customHeight="1" x14ac:dyDescent="0.25">
      <c r="I273" s="62"/>
    </row>
    <row r="274" spans="9:9" ht="15.75" customHeight="1" x14ac:dyDescent="0.25">
      <c r="I274" s="62"/>
    </row>
    <row r="275" spans="9:9" ht="15.75" customHeight="1" x14ac:dyDescent="0.25">
      <c r="I275" s="62"/>
    </row>
    <row r="276" spans="9:9" ht="15.75" customHeight="1" x14ac:dyDescent="0.25">
      <c r="I276" s="62"/>
    </row>
    <row r="277" spans="9:9" ht="15.75" customHeight="1" x14ac:dyDescent="0.25">
      <c r="I277" s="62"/>
    </row>
    <row r="278" spans="9:9" ht="15.75" customHeight="1" x14ac:dyDescent="0.25">
      <c r="I278" s="62"/>
    </row>
    <row r="279" spans="9:9" ht="15.75" customHeight="1" x14ac:dyDescent="0.25">
      <c r="I279" s="62"/>
    </row>
    <row r="280" spans="9:9" ht="15.75" customHeight="1" x14ac:dyDescent="0.25">
      <c r="I280" s="62"/>
    </row>
    <row r="281" spans="9:9" ht="15.75" customHeight="1" x14ac:dyDescent="0.25">
      <c r="I281" s="62"/>
    </row>
    <row r="282" spans="9:9" ht="15.75" customHeight="1" x14ac:dyDescent="0.25">
      <c r="I282" s="62"/>
    </row>
    <row r="283" spans="9:9" ht="15.75" customHeight="1" x14ac:dyDescent="0.25">
      <c r="I283" s="62"/>
    </row>
    <row r="284" spans="9:9" ht="15.75" customHeight="1" x14ac:dyDescent="0.25">
      <c r="I284" s="62"/>
    </row>
    <row r="285" spans="9:9" ht="15.75" customHeight="1" x14ac:dyDescent="0.25">
      <c r="I285" s="62"/>
    </row>
    <row r="286" spans="9:9" ht="15.75" customHeight="1" x14ac:dyDescent="0.25">
      <c r="I286" s="62"/>
    </row>
    <row r="287" spans="9:9" ht="15.75" customHeight="1" x14ac:dyDescent="0.25">
      <c r="I287" s="62"/>
    </row>
    <row r="288" spans="9:9" ht="15.75" customHeight="1" x14ac:dyDescent="0.25">
      <c r="I288" s="62"/>
    </row>
    <row r="289" spans="9:9" ht="15.75" customHeight="1" x14ac:dyDescent="0.25">
      <c r="I289" s="62"/>
    </row>
    <row r="290" spans="9:9" ht="15.75" customHeight="1" x14ac:dyDescent="0.25">
      <c r="I290" s="62"/>
    </row>
    <row r="291" spans="9:9" ht="15.75" customHeight="1" x14ac:dyDescent="0.25">
      <c r="I291" s="62"/>
    </row>
    <row r="292" spans="9:9" ht="15.75" customHeight="1" x14ac:dyDescent="0.25">
      <c r="I292" s="62"/>
    </row>
    <row r="293" spans="9:9" ht="15.75" customHeight="1" x14ac:dyDescent="0.25">
      <c r="I293" s="62"/>
    </row>
    <row r="294" spans="9:9" ht="15.75" customHeight="1" x14ac:dyDescent="0.25">
      <c r="I294" s="62"/>
    </row>
    <row r="295" spans="9:9" ht="15.75" customHeight="1" x14ac:dyDescent="0.25">
      <c r="I295" s="62"/>
    </row>
    <row r="296" spans="9:9" ht="15.75" customHeight="1" x14ac:dyDescent="0.25">
      <c r="I296" s="62"/>
    </row>
    <row r="297" spans="9:9" ht="15.75" customHeight="1" x14ac:dyDescent="0.25">
      <c r="I297" s="62"/>
    </row>
    <row r="298" spans="9:9" ht="15.75" customHeight="1" x14ac:dyDescent="0.25">
      <c r="I298" s="62"/>
    </row>
    <row r="299" spans="9:9" ht="15.75" customHeight="1" x14ac:dyDescent="0.25">
      <c r="I299" s="62"/>
    </row>
    <row r="300" spans="9:9" ht="15.75" customHeight="1" x14ac:dyDescent="0.25">
      <c r="I300" s="62"/>
    </row>
    <row r="301" spans="9:9" ht="15.75" customHeight="1" x14ac:dyDescent="0.25">
      <c r="I301" s="62"/>
    </row>
    <row r="302" spans="9:9" ht="15.75" customHeight="1" x14ac:dyDescent="0.25">
      <c r="I302" s="62"/>
    </row>
    <row r="303" spans="9:9" ht="15.75" customHeight="1" x14ac:dyDescent="0.25">
      <c r="I303" s="62"/>
    </row>
    <row r="304" spans="9:9" ht="15.75" customHeight="1" x14ac:dyDescent="0.25">
      <c r="I304" s="62"/>
    </row>
    <row r="305" spans="9:9" ht="15.75" customHeight="1" x14ac:dyDescent="0.25">
      <c r="I305" s="62"/>
    </row>
    <row r="306" spans="9:9" ht="15.75" customHeight="1" x14ac:dyDescent="0.25">
      <c r="I306" s="62"/>
    </row>
    <row r="307" spans="9:9" ht="15.75" customHeight="1" x14ac:dyDescent="0.25">
      <c r="I307" s="62"/>
    </row>
    <row r="308" spans="9:9" ht="15.75" customHeight="1" x14ac:dyDescent="0.25">
      <c r="I308" s="62"/>
    </row>
    <row r="309" spans="9:9" ht="15.75" customHeight="1" x14ac:dyDescent="0.25">
      <c r="I309" s="62"/>
    </row>
    <row r="310" spans="9:9" ht="15.75" customHeight="1" x14ac:dyDescent="0.25">
      <c r="I310" s="62"/>
    </row>
    <row r="311" spans="9:9" ht="15.75" customHeight="1" x14ac:dyDescent="0.25">
      <c r="I311" s="62"/>
    </row>
    <row r="312" spans="9:9" ht="15.75" customHeight="1" x14ac:dyDescent="0.25">
      <c r="I312" s="62"/>
    </row>
    <row r="313" spans="9:9" ht="15.75" customHeight="1" x14ac:dyDescent="0.25">
      <c r="I313" s="62"/>
    </row>
    <row r="314" spans="9:9" ht="15.75" customHeight="1" x14ac:dyDescent="0.25">
      <c r="I314" s="62"/>
    </row>
    <row r="315" spans="9:9" ht="15.75" customHeight="1" x14ac:dyDescent="0.25">
      <c r="I315" s="62"/>
    </row>
    <row r="316" spans="9:9" ht="15.75" customHeight="1" x14ac:dyDescent="0.25">
      <c r="I316" s="62"/>
    </row>
    <row r="317" spans="9:9" ht="15.75" customHeight="1" x14ac:dyDescent="0.25">
      <c r="I317" s="62"/>
    </row>
    <row r="318" spans="9:9" ht="15.75" customHeight="1" x14ac:dyDescent="0.25">
      <c r="I318" s="62"/>
    </row>
    <row r="319" spans="9:9" ht="15.75" customHeight="1" x14ac:dyDescent="0.25">
      <c r="I319" s="62"/>
    </row>
    <row r="320" spans="9:9" ht="15.75" customHeight="1" x14ac:dyDescent="0.25">
      <c r="I320" s="62"/>
    </row>
    <row r="321" spans="9:9" ht="15.75" customHeight="1" x14ac:dyDescent="0.25">
      <c r="I321" s="62"/>
    </row>
    <row r="322" spans="9:9" ht="15.75" customHeight="1" x14ac:dyDescent="0.25">
      <c r="I322" s="62"/>
    </row>
    <row r="323" spans="9:9" ht="15.75" customHeight="1" x14ac:dyDescent="0.25">
      <c r="I323" s="62"/>
    </row>
    <row r="324" spans="9:9" ht="15.75" customHeight="1" x14ac:dyDescent="0.25">
      <c r="I324" s="62"/>
    </row>
    <row r="325" spans="9:9" ht="15.75" customHeight="1" x14ac:dyDescent="0.25">
      <c r="I325" s="62"/>
    </row>
    <row r="326" spans="9:9" ht="15.75" customHeight="1" x14ac:dyDescent="0.25">
      <c r="I326" s="62"/>
    </row>
    <row r="327" spans="9:9" ht="15.75" customHeight="1" x14ac:dyDescent="0.25">
      <c r="I327" s="62"/>
    </row>
    <row r="328" spans="9:9" ht="15.75" customHeight="1" x14ac:dyDescent="0.25">
      <c r="I328" s="62"/>
    </row>
    <row r="329" spans="9:9" ht="15.75" customHeight="1" x14ac:dyDescent="0.25">
      <c r="I329" s="62"/>
    </row>
    <row r="330" spans="9:9" ht="15.75" customHeight="1" x14ac:dyDescent="0.25">
      <c r="I330" s="62"/>
    </row>
    <row r="331" spans="9:9" ht="15.75" customHeight="1" x14ac:dyDescent="0.25">
      <c r="I331" s="62"/>
    </row>
    <row r="332" spans="9:9" ht="15.75" customHeight="1" x14ac:dyDescent="0.25">
      <c r="I332" s="62"/>
    </row>
    <row r="333" spans="9:9" ht="15.75" customHeight="1" x14ac:dyDescent="0.25">
      <c r="I333" s="62"/>
    </row>
    <row r="334" spans="9:9" ht="15.75" customHeight="1" x14ac:dyDescent="0.25">
      <c r="I334" s="62"/>
    </row>
    <row r="335" spans="9:9" ht="15.75" customHeight="1" x14ac:dyDescent="0.25">
      <c r="I335" s="62"/>
    </row>
    <row r="336" spans="9:9" ht="15.75" customHeight="1" x14ac:dyDescent="0.25">
      <c r="I336" s="62"/>
    </row>
    <row r="337" spans="9:9" ht="15.75" customHeight="1" x14ac:dyDescent="0.25">
      <c r="I337" s="62"/>
    </row>
    <row r="338" spans="9:9" ht="15.75" customHeight="1" x14ac:dyDescent="0.25">
      <c r="I338" s="62"/>
    </row>
    <row r="339" spans="9:9" ht="15.75" customHeight="1" x14ac:dyDescent="0.25">
      <c r="I339" s="62"/>
    </row>
    <row r="340" spans="9:9" ht="15.75" customHeight="1" x14ac:dyDescent="0.25">
      <c r="I340" s="62"/>
    </row>
    <row r="341" spans="9:9" ht="15.75" customHeight="1" x14ac:dyDescent="0.25">
      <c r="I341" s="62"/>
    </row>
    <row r="342" spans="9:9" ht="15.75" customHeight="1" x14ac:dyDescent="0.25">
      <c r="I342" s="62"/>
    </row>
    <row r="343" spans="9:9" ht="15.75" customHeight="1" x14ac:dyDescent="0.25">
      <c r="I343" s="62"/>
    </row>
    <row r="344" spans="9:9" ht="15.75" customHeight="1" x14ac:dyDescent="0.25">
      <c r="I344" s="62"/>
    </row>
    <row r="345" spans="9:9" ht="15.75" customHeight="1" x14ac:dyDescent="0.25">
      <c r="I345" s="62"/>
    </row>
    <row r="346" spans="9:9" ht="15.75" customHeight="1" x14ac:dyDescent="0.25">
      <c r="I346" s="62"/>
    </row>
    <row r="347" spans="9:9" ht="15.75" customHeight="1" x14ac:dyDescent="0.25">
      <c r="I347" s="62"/>
    </row>
    <row r="348" spans="9:9" ht="15.75" customHeight="1" x14ac:dyDescent="0.25">
      <c r="I348" s="62"/>
    </row>
    <row r="349" spans="9:9" ht="15.75" customHeight="1" x14ac:dyDescent="0.25">
      <c r="I349" s="62"/>
    </row>
    <row r="350" spans="9:9" ht="15.75" customHeight="1" x14ac:dyDescent="0.25">
      <c r="I350" s="62"/>
    </row>
    <row r="351" spans="9:9" ht="15.75" customHeight="1" x14ac:dyDescent="0.25">
      <c r="I351" s="62"/>
    </row>
    <row r="352" spans="9:9" ht="15.75" customHeight="1" x14ac:dyDescent="0.25">
      <c r="I352" s="62"/>
    </row>
    <row r="353" spans="9:9" ht="15.75" customHeight="1" x14ac:dyDescent="0.25">
      <c r="I353" s="62"/>
    </row>
    <row r="354" spans="9:9" ht="15.75" customHeight="1" x14ac:dyDescent="0.25">
      <c r="I354" s="62"/>
    </row>
    <row r="355" spans="9:9" ht="15.75" customHeight="1" x14ac:dyDescent="0.25">
      <c r="I355" s="62"/>
    </row>
    <row r="356" spans="9:9" ht="15.75" customHeight="1" x14ac:dyDescent="0.25">
      <c r="I356" s="62"/>
    </row>
    <row r="357" spans="9:9" ht="15.75" customHeight="1" x14ac:dyDescent="0.25">
      <c r="I357" s="62"/>
    </row>
    <row r="358" spans="9:9" ht="15.75" customHeight="1" x14ac:dyDescent="0.25">
      <c r="I358" s="62"/>
    </row>
    <row r="359" spans="9:9" ht="15.75" customHeight="1" x14ac:dyDescent="0.25">
      <c r="I359" s="62"/>
    </row>
    <row r="360" spans="9:9" ht="15.75" customHeight="1" x14ac:dyDescent="0.25">
      <c r="I360" s="62"/>
    </row>
    <row r="361" spans="9:9" ht="15.75" customHeight="1" x14ac:dyDescent="0.25">
      <c r="I361" s="62"/>
    </row>
    <row r="362" spans="9:9" ht="15.75" customHeight="1" x14ac:dyDescent="0.25">
      <c r="I362" s="62"/>
    </row>
    <row r="363" spans="9:9" ht="15.75" customHeight="1" x14ac:dyDescent="0.25">
      <c r="I363" s="62"/>
    </row>
    <row r="364" spans="9:9" ht="15.75" customHeight="1" x14ac:dyDescent="0.25">
      <c r="I364" s="62"/>
    </row>
    <row r="365" spans="9:9" ht="15.75" customHeight="1" x14ac:dyDescent="0.25">
      <c r="I365" s="62"/>
    </row>
    <row r="366" spans="9:9" ht="15.75" customHeight="1" x14ac:dyDescent="0.25">
      <c r="I366" s="62"/>
    </row>
    <row r="367" spans="9:9" ht="15.75" customHeight="1" x14ac:dyDescent="0.25">
      <c r="I367" s="62"/>
    </row>
    <row r="368" spans="9:9" ht="15.75" customHeight="1" x14ac:dyDescent="0.25">
      <c r="I368" s="62"/>
    </row>
    <row r="369" spans="9:9" ht="15.75" customHeight="1" x14ac:dyDescent="0.25">
      <c r="I369" s="62"/>
    </row>
    <row r="370" spans="9:9" ht="15.75" customHeight="1" x14ac:dyDescent="0.25">
      <c r="I370" s="62"/>
    </row>
    <row r="371" spans="9:9" ht="15.75" customHeight="1" x14ac:dyDescent="0.25">
      <c r="I371" s="62"/>
    </row>
    <row r="372" spans="9:9" ht="15.75" customHeight="1" x14ac:dyDescent="0.25">
      <c r="I372" s="62"/>
    </row>
    <row r="373" spans="9:9" ht="15.75" customHeight="1" x14ac:dyDescent="0.25">
      <c r="I373" s="62"/>
    </row>
    <row r="374" spans="9:9" ht="15.75" customHeight="1" x14ac:dyDescent="0.25">
      <c r="I374" s="62"/>
    </row>
    <row r="375" spans="9:9" ht="15.75" customHeight="1" x14ac:dyDescent="0.25">
      <c r="I375" s="62"/>
    </row>
    <row r="376" spans="9:9" ht="15.75" customHeight="1" x14ac:dyDescent="0.25">
      <c r="I376" s="62"/>
    </row>
    <row r="377" spans="9:9" ht="15.75" customHeight="1" x14ac:dyDescent="0.25">
      <c r="I377" s="62"/>
    </row>
    <row r="378" spans="9:9" ht="15.75" customHeight="1" x14ac:dyDescent="0.25">
      <c r="I378" s="62"/>
    </row>
    <row r="379" spans="9:9" ht="15.75" customHeight="1" x14ac:dyDescent="0.25">
      <c r="I379" s="62"/>
    </row>
    <row r="380" spans="9:9" ht="15.75" customHeight="1" x14ac:dyDescent="0.25">
      <c r="I380" s="62"/>
    </row>
    <row r="381" spans="9:9" ht="15.75" customHeight="1" x14ac:dyDescent="0.25">
      <c r="I381" s="62"/>
    </row>
    <row r="382" spans="9:9" ht="15.75" customHeight="1" x14ac:dyDescent="0.25">
      <c r="I382" s="62"/>
    </row>
    <row r="383" spans="9:9" ht="15.75" customHeight="1" x14ac:dyDescent="0.25">
      <c r="I383" s="62"/>
    </row>
    <row r="384" spans="9:9" ht="15.75" customHeight="1" x14ac:dyDescent="0.25">
      <c r="I384" s="62"/>
    </row>
    <row r="385" spans="9:9" ht="15.75" customHeight="1" x14ac:dyDescent="0.25">
      <c r="I385" s="62"/>
    </row>
    <row r="386" spans="9:9" ht="15.75" customHeight="1" x14ac:dyDescent="0.25">
      <c r="I386" s="62"/>
    </row>
    <row r="387" spans="9:9" ht="15.75" customHeight="1" x14ac:dyDescent="0.25">
      <c r="I387" s="62"/>
    </row>
    <row r="388" spans="9:9" ht="15.75" customHeight="1" x14ac:dyDescent="0.25">
      <c r="I388" s="62"/>
    </row>
    <row r="389" spans="9:9" ht="15.75" customHeight="1" x14ac:dyDescent="0.25">
      <c r="I389" s="62"/>
    </row>
    <row r="390" spans="9:9" ht="15.75" customHeight="1" x14ac:dyDescent="0.25">
      <c r="I390" s="62"/>
    </row>
    <row r="391" spans="9:9" ht="15.75" customHeight="1" x14ac:dyDescent="0.25">
      <c r="I391" s="62"/>
    </row>
    <row r="392" spans="9:9" ht="15.75" customHeight="1" x14ac:dyDescent="0.25">
      <c r="I392" s="62"/>
    </row>
    <row r="393" spans="9:9" ht="15.75" customHeight="1" x14ac:dyDescent="0.25">
      <c r="I393" s="62"/>
    </row>
    <row r="394" spans="9:9" ht="15.75" customHeight="1" x14ac:dyDescent="0.25">
      <c r="I394" s="62"/>
    </row>
    <row r="395" spans="9:9" ht="15.75" customHeight="1" x14ac:dyDescent="0.25">
      <c r="I395" s="62"/>
    </row>
    <row r="396" spans="9:9" ht="15.75" customHeight="1" x14ac:dyDescent="0.25">
      <c r="I396" s="62"/>
    </row>
    <row r="397" spans="9:9" ht="15.75" customHeight="1" x14ac:dyDescent="0.25">
      <c r="I397" s="62"/>
    </row>
    <row r="398" spans="9:9" ht="15.75" customHeight="1" x14ac:dyDescent="0.25">
      <c r="I398" s="62"/>
    </row>
    <row r="399" spans="9:9" ht="15.75" customHeight="1" x14ac:dyDescent="0.25">
      <c r="I399" s="62"/>
    </row>
    <row r="400" spans="9:9" ht="15.75" customHeight="1" x14ac:dyDescent="0.25">
      <c r="I400" s="62"/>
    </row>
    <row r="401" spans="9:9" ht="15.75" customHeight="1" x14ac:dyDescent="0.25">
      <c r="I401" s="62"/>
    </row>
    <row r="402" spans="9:9" ht="15.75" customHeight="1" x14ac:dyDescent="0.25">
      <c r="I402" s="62"/>
    </row>
    <row r="403" spans="9:9" ht="15.75" customHeight="1" x14ac:dyDescent="0.25">
      <c r="I403" s="62"/>
    </row>
    <row r="404" spans="9:9" ht="15.75" customHeight="1" x14ac:dyDescent="0.25">
      <c r="I404" s="62"/>
    </row>
    <row r="405" spans="9:9" ht="15.75" customHeight="1" x14ac:dyDescent="0.25">
      <c r="I405" s="62"/>
    </row>
    <row r="406" spans="9:9" ht="15.75" customHeight="1" x14ac:dyDescent="0.25">
      <c r="I406" s="62"/>
    </row>
    <row r="407" spans="9:9" ht="15.75" customHeight="1" x14ac:dyDescent="0.25">
      <c r="I407" s="62"/>
    </row>
    <row r="408" spans="9:9" ht="15.75" customHeight="1" x14ac:dyDescent="0.25">
      <c r="I408" s="62"/>
    </row>
    <row r="409" spans="9:9" ht="15.75" customHeight="1" x14ac:dyDescent="0.25">
      <c r="I409" s="62"/>
    </row>
    <row r="410" spans="9:9" ht="15.75" customHeight="1" x14ac:dyDescent="0.25">
      <c r="I410" s="62"/>
    </row>
    <row r="411" spans="9:9" ht="15.75" customHeight="1" x14ac:dyDescent="0.25">
      <c r="I411" s="62"/>
    </row>
    <row r="412" spans="9:9" ht="15.75" customHeight="1" x14ac:dyDescent="0.25">
      <c r="I412" s="62"/>
    </row>
    <row r="413" spans="9:9" ht="15.75" customHeight="1" x14ac:dyDescent="0.25">
      <c r="I413" s="62"/>
    </row>
    <row r="414" spans="9:9" ht="15.75" customHeight="1" x14ac:dyDescent="0.25">
      <c r="I414" s="62"/>
    </row>
    <row r="415" spans="9:9" ht="15.75" customHeight="1" x14ac:dyDescent="0.25">
      <c r="I415" s="62"/>
    </row>
    <row r="416" spans="9:9" ht="15.75" customHeight="1" x14ac:dyDescent="0.25">
      <c r="I416" s="62"/>
    </row>
    <row r="417" spans="9:9" ht="15.75" customHeight="1" x14ac:dyDescent="0.25">
      <c r="I417" s="62"/>
    </row>
    <row r="418" spans="9:9" ht="15.75" customHeight="1" x14ac:dyDescent="0.25">
      <c r="I418" s="62"/>
    </row>
    <row r="419" spans="9:9" ht="15.75" customHeight="1" x14ac:dyDescent="0.25">
      <c r="I419" s="62"/>
    </row>
    <row r="420" spans="9:9" ht="15.75" customHeight="1" x14ac:dyDescent="0.25">
      <c r="I420" s="62"/>
    </row>
    <row r="421" spans="9:9" ht="15.75" customHeight="1" x14ac:dyDescent="0.25">
      <c r="I421" s="62"/>
    </row>
    <row r="422" spans="9:9" ht="15.75" customHeight="1" x14ac:dyDescent="0.25">
      <c r="I422" s="62"/>
    </row>
    <row r="423" spans="9:9" ht="15.75" customHeight="1" x14ac:dyDescent="0.25">
      <c r="I423" s="62"/>
    </row>
    <row r="424" spans="9:9" ht="15.75" customHeight="1" x14ac:dyDescent="0.25">
      <c r="I424" s="62"/>
    </row>
    <row r="425" spans="9:9" ht="15.75" customHeight="1" x14ac:dyDescent="0.25">
      <c r="I425" s="62"/>
    </row>
    <row r="426" spans="9:9" ht="15.75" customHeight="1" x14ac:dyDescent="0.25">
      <c r="I426" s="62"/>
    </row>
    <row r="427" spans="9:9" ht="15.75" customHeight="1" x14ac:dyDescent="0.25">
      <c r="I427" s="62"/>
    </row>
    <row r="428" spans="9:9" ht="15.75" customHeight="1" x14ac:dyDescent="0.25">
      <c r="I428" s="62"/>
    </row>
    <row r="429" spans="9:9" ht="15.75" customHeight="1" x14ac:dyDescent="0.25">
      <c r="I429" s="62"/>
    </row>
    <row r="430" spans="9:9" ht="15.75" customHeight="1" x14ac:dyDescent="0.25">
      <c r="I430" s="62"/>
    </row>
    <row r="431" spans="9:9" ht="15.75" customHeight="1" x14ac:dyDescent="0.25">
      <c r="I431" s="62"/>
    </row>
    <row r="432" spans="9:9" ht="15.75" customHeight="1" x14ac:dyDescent="0.25">
      <c r="I432" s="62"/>
    </row>
    <row r="433" spans="9:9" ht="15.75" customHeight="1" x14ac:dyDescent="0.25">
      <c r="I433" s="62"/>
    </row>
    <row r="434" spans="9:9" ht="15.75" customHeight="1" x14ac:dyDescent="0.25">
      <c r="I434" s="62"/>
    </row>
    <row r="435" spans="9:9" ht="15.75" customHeight="1" x14ac:dyDescent="0.25">
      <c r="I435" s="62"/>
    </row>
    <row r="436" spans="9:9" ht="15.75" customHeight="1" x14ac:dyDescent="0.25">
      <c r="I436" s="62"/>
    </row>
    <row r="437" spans="9:9" ht="15.75" customHeight="1" x14ac:dyDescent="0.25">
      <c r="I437" s="62"/>
    </row>
    <row r="438" spans="9:9" ht="15.75" customHeight="1" x14ac:dyDescent="0.25">
      <c r="I438" s="62"/>
    </row>
    <row r="439" spans="9:9" ht="15.75" customHeight="1" x14ac:dyDescent="0.25">
      <c r="I439" s="62"/>
    </row>
    <row r="440" spans="9:9" ht="15.75" customHeight="1" x14ac:dyDescent="0.25">
      <c r="I440" s="62"/>
    </row>
    <row r="441" spans="9:9" ht="15.75" customHeight="1" x14ac:dyDescent="0.25">
      <c r="I441" s="62"/>
    </row>
    <row r="442" spans="9:9" ht="15.75" customHeight="1" x14ac:dyDescent="0.25">
      <c r="I442" s="62"/>
    </row>
    <row r="443" spans="9:9" ht="15.75" customHeight="1" x14ac:dyDescent="0.25">
      <c r="I443" s="62"/>
    </row>
    <row r="444" spans="9:9" ht="15.75" customHeight="1" x14ac:dyDescent="0.25">
      <c r="I444" s="62"/>
    </row>
    <row r="445" spans="9:9" ht="15.75" customHeight="1" x14ac:dyDescent="0.25">
      <c r="I445" s="62"/>
    </row>
    <row r="446" spans="9:9" ht="15.75" customHeight="1" x14ac:dyDescent="0.25">
      <c r="I446" s="62"/>
    </row>
    <row r="447" spans="9:9" ht="15.75" customHeight="1" x14ac:dyDescent="0.25">
      <c r="I447" s="62"/>
    </row>
    <row r="448" spans="9:9" ht="15.75" customHeight="1" x14ac:dyDescent="0.25">
      <c r="I448" s="62"/>
    </row>
    <row r="449" spans="9:9" ht="15.75" customHeight="1" x14ac:dyDescent="0.25">
      <c r="I449" s="62"/>
    </row>
    <row r="450" spans="9:9" ht="15.75" customHeight="1" x14ac:dyDescent="0.25">
      <c r="I450" s="62"/>
    </row>
    <row r="451" spans="9:9" ht="15.75" customHeight="1" x14ac:dyDescent="0.25">
      <c r="I451" s="62"/>
    </row>
    <row r="452" spans="9:9" ht="15.75" customHeight="1" x14ac:dyDescent="0.25">
      <c r="I452" s="62"/>
    </row>
    <row r="453" spans="9:9" ht="15.75" customHeight="1" x14ac:dyDescent="0.25">
      <c r="I453" s="62"/>
    </row>
    <row r="454" spans="9:9" ht="15.75" customHeight="1" x14ac:dyDescent="0.25">
      <c r="I454" s="62"/>
    </row>
    <row r="455" spans="9:9" ht="15.75" customHeight="1" x14ac:dyDescent="0.25">
      <c r="I455" s="62"/>
    </row>
    <row r="456" spans="9:9" ht="15.75" customHeight="1" x14ac:dyDescent="0.25">
      <c r="I456" s="62"/>
    </row>
    <row r="457" spans="9:9" ht="15.75" customHeight="1" x14ac:dyDescent="0.25">
      <c r="I457" s="62"/>
    </row>
    <row r="458" spans="9:9" ht="15.75" customHeight="1" x14ac:dyDescent="0.25">
      <c r="I458" s="62"/>
    </row>
    <row r="459" spans="9:9" ht="15.75" customHeight="1" x14ac:dyDescent="0.25">
      <c r="I459" s="62"/>
    </row>
    <row r="460" spans="9:9" ht="15.75" customHeight="1" x14ac:dyDescent="0.25">
      <c r="I460" s="62"/>
    </row>
    <row r="461" spans="9:9" ht="15.75" customHeight="1" x14ac:dyDescent="0.25">
      <c r="I461" s="62"/>
    </row>
    <row r="462" spans="9:9" ht="15.75" customHeight="1" x14ac:dyDescent="0.25">
      <c r="I462" s="62"/>
    </row>
    <row r="463" spans="9:9" ht="15.75" customHeight="1" x14ac:dyDescent="0.25">
      <c r="I463" s="62"/>
    </row>
    <row r="464" spans="9:9" ht="15.75" customHeight="1" x14ac:dyDescent="0.25">
      <c r="I464" s="62"/>
    </row>
    <row r="465" spans="9:9" ht="15.75" customHeight="1" x14ac:dyDescent="0.25">
      <c r="I465" s="62"/>
    </row>
    <row r="466" spans="9:9" ht="15.75" customHeight="1" x14ac:dyDescent="0.25">
      <c r="I466" s="62"/>
    </row>
    <row r="467" spans="9:9" ht="15.75" customHeight="1" x14ac:dyDescent="0.25">
      <c r="I467" s="62"/>
    </row>
    <row r="468" spans="9:9" ht="15.75" customHeight="1" x14ac:dyDescent="0.25">
      <c r="I468" s="62"/>
    </row>
    <row r="469" spans="9:9" ht="15.75" customHeight="1" x14ac:dyDescent="0.25">
      <c r="I469" s="62"/>
    </row>
    <row r="470" spans="9:9" ht="15.75" customHeight="1" x14ac:dyDescent="0.25">
      <c r="I470" s="62"/>
    </row>
    <row r="471" spans="9:9" ht="15.75" customHeight="1" x14ac:dyDescent="0.25">
      <c r="I471" s="62"/>
    </row>
    <row r="472" spans="9:9" ht="15.75" customHeight="1" x14ac:dyDescent="0.25">
      <c r="I472" s="62"/>
    </row>
    <row r="473" spans="9:9" ht="15.75" customHeight="1" x14ac:dyDescent="0.25">
      <c r="I473" s="62"/>
    </row>
    <row r="474" spans="9:9" ht="15.75" customHeight="1" x14ac:dyDescent="0.25">
      <c r="I474" s="62"/>
    </row>
    <row r="475" spans="9:9" ht="15.75" customHeight="1" x14ac:dyDescent="0.25">
      <c r="I475" s="62"/>
    </row>
    <row r="476" spans="9:9" ht="15.75" customHeight="1" x14ac:dyDescent="0.25">
      <c r="I476" s="62"/>
    </row>
    <row r="477" spans="9:9" ht="15.75" customHeight="1" x14ac:dyDescent="0.25">
      <c r="I477" s="62"/>
    </row>
    <row r="478" spans="9:9" ht="15.75" customHeight="1" x14ac:dyDescent="0.25">
      <c r="I478" s="62"/>
    </row>
    <row r="479" spans="9:9" ht="15.75" customHeight="1" x14ac:dyDescent="0.25">
      <c r="I479" s="62"/>
    </row>
    <row r="480" spans="9:9" ht="15.75" customHeight="1" x14ac:dyDescent="0.25">
      <c r="I480" s="62"/>
    </row>
    <row r="481" spans="9:9" ht="15.75" customHeight="1" x14ac:dyDescent="0.25">
      <c r="I481" s="62"/>
    </row>
    <row r="482" spans="9:9" ht="15.75" customHeight="1" x14ac:dyDescent="0.25">
      <c r="I482" s="62"/>
    </row>
    <row r="483" spans="9:9" ht="15.75" customHeight="1" x14ac:dyDescent="0.25">
      <c r="I483" s="62"/>
    </row>
    <row r="484" spans="9:9" ht="15.75" customHeight="1" x14ac:dyDescent="0.25">
      <c r="I484" s="62"/>
    </row>
    <row r="485" spans="9:9" ht="15.75" customHeight="1" x14ac:dyDescent="0.25">
      <c r="I485" s="62"/>
    </row>
    <row r="486" spans="9:9" ht="15.75" customHeight="1" x14ac:dyDescent="0.25">
      <c r="I486" s="62"/>
    </row>
    <row r="487" spans="9:9" ht="15.75" customHeight="1" x14ac:dyDescent="0.25">
      <c r="I487" s="62"/>
    </row>
    <row r="488" spans="9:9" ht="15.75" customHeight="1" x14ac:dyDescent="0.25">
      <c r="I488" s="62"/>
    </row>
    <row r="489" spans="9:9" ht="15.75" customHeight="1" x14ac:dyDescent="0.25">
      <c r="I489" s="62"/>
    </row>
    <row r="490" spans="9:9" ht="15.75" customHeight="1" x14ac:dyDescent="0.25">
      <c r="I490" s="62"/>
    </row>
    <row r="491" spans="9:9" ht="15.75" customHeight="1" x14ac:dyDescent="0.25">
      <c r="I491" s="62"/>
    </row>
    <row r="492" spans="9:9" ht="15.75" customHeight="1" x14ac:dyDescent="0.25">
      <c r="I492" s="62"/>
    </row>
    <row r="493" spans="9:9" ht="15.75" customHeight="1" x14ac:dyDescent="0.25">
      <c r="I493" s="62"/>
    </row>
    <row r="494" spans="9:9" ht="15.75" customHeight="1" x14ac:dyDescent="0.25">
      <c r="I494" s="62"/>
    </row>
    <row r="495" spans="9:9" ht="15.75" customHeight="1" x14ac:dyDescent="0.25">
      <c r="I495" s="62"/>
    </row>
    <row r="496" spans="9:9" ht="15.75" customHeight="1" x14ac:dyDescent="0.25">
      <c r="I496" s="62"/>
    </row>
    <row r="497" spans="9:9" ht="15.75" customHeight="1" x14ac:dyDescent="0.25">
      <c r="I497" s="62"/>
    </row>
    <row r="498" spans="9:9" ht="15.75" customHeight="1" x14ac:dyDescent="0.25">
      <c r="I498" s="62"/>
    </row>
    <row r="499" spans="9:9" ht="15.75" customHeight="1" x14ac:dyDescent="0.25">
      <c r="I499" s="62"/>
    </row>
    <row r="500" spans="9:9" ht="15.75" customHeight="1" x14ac:dyDescent="0.25">
      <c r="I500" s="62"/>
    </row>
    <row r="501" spans="9:9" ht="15.75" customHeight="1" x14ac:dyDescent="0.25">
      <c r="I501" s="62"/>
    </row>
    <row r="502" spans="9:9" ht="15.75" customHeight="1" x14ac:dyDescent="0.25">
      <c r="I502" s="62"/>
    </row>
    <row r="503" spans="9:9" ht="15.75" customHeight="1" x14ac:dyDescent="0.25">
      <c r="I503" s="62"/>
    </row>
    <row r="504" spans="9:9" ht="15.75" customHeight="1" x14ac:dyDescent="0.25">
      <c r="I504" s="62"/>
    </row>
    <row r="505" spans="9:9" ht="15.75" customHeight="1" x14ac:dyDescent="0.25">
      <c r="I505" s="62"/>
    </row>
    <row r="506" spans="9:9" ht="15.75" customHeight="1" x14ac:dyDescent="0.25">
      <c r="I506" s="62"/>
    </row>
    <row r="507" spans="9:9" ht="15.75" customHeight="1" x14ac:dyDescent="0.25">
      <c r="I507" s="62"/>
    </row>
    <row r="508" spans="9:9" ht="15.75" customHeight="1" x14ac:dyDescent="0.25">
      <c r="I508" s="62"/>
    </row>
    <row r="509" spans="9:9" ht="15.75" customHeight="1" x14ac:dyDescent="0.25">
      <c r="I509" s="62"/>
    </row>
    <row r="510" spans="9:9" ht="15.75" customHeight="1" x14ac:dyDescent="0.25">
      <c r="I510" s="62"/>
    </row>
    <row r="511" spans="9:9" ht="15.75" customHeight="1" x14ac:dyDescent="0.25">
      <c r="I511" s="62"/>
    </row>
    <row r="512" spans="9:9" ht="15.75" customHeight="1" x14ac:dyDescent="0.25">
      <c r="I512" s="62"/>
    </row>
    <row r="513" spans="9:9" ht="15.75" customHeight="1" x14ac:dyDescent="0.25">
      <c r="I513" s="62"/>
    </row>
    <row r="514" spans="9:9" ht="15.75" customHeight="1" x14ac:dyDescent="0.25">
      <c r="I514" s="62"/>
    </row>
    <row r="515" spans="9:9" ht="15.75" customHeight="1" x14ac:dyDescent="0.25">
      <c r="I515" s="62"/>
    </row>
    <row r="516" spans="9:9" ht="15.75" customHeight="1" x14ac:dyDescent="0.25">
      <c r="I516" s="62"/>
    </row>
    <row r="517" spans="9:9" ht="15.75" customHeight="1" x14ac:dyDescent="0.25">
      <c r="I517" s="62"/>
    </row>
    <row r="518" spans="9:9" ht="15.75" customHeight="1" x14ac:dyDescent="0.25">
      <c r="I518" s="62"/>
    </row>
    <row r="519" spans="9:9" ht="15.75" customHeight="1" x14ac:dyDescent="0.25">
      <c r="I519" s="62"/>
    </row>
    <row r="520" spans="9:9" ht="15.75" customHeight="1" x14ac:dyDescent="0.25">
      <c r="I520" s="62"/>
    </row>
    <row r="521" spans="9:9" ht="15.75" customHeight="1" x14ac:dyDescent="0.25">
      <c r="I521" s="62"/>
    </row>
    <row r="522" spans="9:9" ht="15.75" customHeight="1" x14ac:dyDescent="0.25">
      <c r="I522" s="62"/>
    </row>
    <row r="523" spans="9:9" ht="15.75" customHeight="1" x14ac:dyDescent="0.25">
      <c r="I523" s="62"/>
    </row>
    <row r="524" spans="9:9" ht="15.75" customHeight="1" x14ac:dyDescent="0.25">
      <c r="I524" s="62"/>
    </row>
    <row r="525" spans="9:9" ht="15.75" customHeight="1" x14ac:dyDescent="0.25">
      <c r="I525" s="62"/>
    </row>
    <row r="526" spans="9:9" ht="15.75" customHeight="1" x14ac:dyDescent="0.25">
      <c r="I526" s="62"/>
    </row>
    <row r="527" spans="9:9" ht="15.75" customHeight="1" x14ac:dyDescent="0.25">
      <c r="I527" s="62"/>
    </row>
    <row r="528" spans="9:9" ht="15.75" customHeight="1" x14ac:dyDescent="0.25">
      <c r="I528" s="62"/>
    </row>
    <row r="529" spans="9:9" ht="15.75" customHeight="1" x14ac:dyDescent="0.25">
      <c r="I529" s="62"/>
    </row>
    <row r="530" spans="9:9" ht="15.75" customHeight="1" x14ac:dyDescent="0.25">
      <c r="I530" s="62"/>
    </row>
    <row r="531" spans="9:9" ht="15.75" customHeight="1" x14ac:dyDescent="0.25">
      <c r="I531" s="62"/>
    </row>
    <row r="532" spans="9:9" ht="15.75" customHeight="1" x14ac:dyDescent="0.25">
      <c r="I532" s="62"/>
    </row>
    <row r="533" spans="9:9" ht="15.75" customHeight="1" x14ac:dyDescent="0.25">
      <c r="I533" s="62"/>
    </row>
    <row r="534" spans="9:9" ht="15.75" customHeight="1" x14ac:dyDescent="0.25">
      <c r="I534" s="62"/>
    </row>
    <row r="535" spans="9:9" ht="15.75" customHeight="1" x14ac:dyDescent="0.25">
      <c r="I535" s="62"/>
    </row>
    <row r="536" spans="9:9" ht="15.75" customHeight="1" x14ac:dyDescent="0.25">
      <c r="I536" s="62"/>
    </row>
    <row r="537" spans="9:9" ht="15.75" customHeight="1" x14ac:dyDescent="0.25">
      <c r="I537" s="62"/>
    </row>
    <row r="538" spans="9:9" ht="15.75" customHeight="1" x14ac:dyDescent="0.25">
      <c r="I538" s="62"/>
    </row>
    <row r="539" spans="9:9" ht="15.75" customHeight="1" x14ac:dyDescent="0.25">
      <c r="I539" s="62"/>
    </row>
    <row r="540" spans="9:9" ht="15.75" customHeight="1" x14ac:dyDescent="0.25">
      <c r="I540" s="62"/>
    </row>
    <row r="541" spans="9:9" ht="15.75" customHeight="1" x14ac:dyDescent="0.25">
      <c r="I541" s="62"/>
    </row>
    <row r="542" spans="9:9" ht="15.75" customHeight="1" x14ac:dyDescent="0.25">
      <c r="I542" s="62"/>
    </row>
    <row r="543" spans="9:9" ht="15.75" customHeight="1" x14ac:dyDescent="0.25">
      <c r="I543" s="62"/>
    </row>
    <row r="544" spans="9:9" ht="15.75" customHeight="1" x14ac:dyDescent="0.25">
      <c r="I544" s="62"/>
    </row>
    <row r="545" spans="9:9" ht="15.75" customHeight="1" x14ac:dyDescent="0.25">
      <c r="I545" s="62"/>
    </row>
    <row r="546" spans="9:9" ht="15.75" customHeight="1" x14ac:dyDescent="0.25">
      <c r="I546" s="62"/>
    </row>
    <row r="547" spans="9:9" ht="15.75" customHeight="1" x14ac:dyDescent="0.25">
      <c r="I547" s="62"/>
    </row>
    <row r="548" spans="9:9" ht="15.75" customHeight="1" x14ac:dyDescent="0.25">
      <c r="I548" s="62"/>
    </row>
    <row r="549" spans="9:9" ht="15.75" customHeight="1" x14ac:dyDescent="0.25">
      <c r="I549" s="62"/>
    </row>
    <row r="550" spans="9:9" ht="15.75" customHeight="1" x14ac:dyDescent="0.25">
      <c r="I550" s="62"/>
    </row>
    <row r="551" spans="9:9" ht="15.75" customHeight="1" x14ac:dyDescent="0.25">
      <c r="I551" s="62"/>
    </row>
    <row r="552" spans="9:9" ht="15.75" customHeight="1" x14ac:dyDescent="0.25">
      <c r="I552" s="62"/>
    </row>
    <row r="553" spans="9:9" ht="15.75" customHeight="1" x14ac:dyDescent="0.25">
      <c r="I553" s="62"/>
    </row>
    <row r="554" spans="9:9" ht="15.75" customHeight="1" x14ac:dyDescent="0.25">
      <c r="I554" s="62"/>
    </row>
    <row r="555" spans="9:9" ht="15.75" customHeight="1" x14ac:dyDescent="0.25">
      <c r="I555" s="62"/>
    </row>
    <row r="556" spans="9:9" ht="15.75" customHeight="1" x14ac:dyDescent="0.25">
      <c r="I556" s="62"/>
    </row>
    <row r="557" spans="9:9" ht="15.75" customHeight="1" x14ac:dyDescent="0.25">
      <c r="I557" s="62"/>
    </row>
    <row r="558" spans="9:9" ht="15.75" customHeight="1" x14ac:dyDescent="0.25">
      <c r="I558" s="62"/>
    </row>
    <row r="559" spans="9:9" ht="15.75" customHeight="1" x14ac:dyDescent="0.25">
      <c r="I559" s="62"/>
    </row>
    <row r="560" spans="9:9" ht="15.75" customHeight="1" x14ac:dyDescent="0.25">
      <c r="I560" s="62"/>
    </row>
    <row r="561" spans="9:9" ht="15.75" customHeight="1" x14ac:dyDescent="0.25">
      <c r="I561" s="62"/>
    </row>
    <row r="562" spans="9:9" ht="15.75" customHeight="1" x14ac:dyDescent="0.25">
      <c r="I562" s="62"/>
    </row>
    <row r="563" spans="9:9" ht="15.75" customHeight="1" x14ac:dyDescent="0.25">
      <c r="I563" s="62"/>
    </row>
    <row r="564" spans="9:9" ht="15.75" customHeight="1" x14ac:dyDescent="0.25">
      <c r="I564" s="62"/>
    </row>
    <row r="565" spans="9:9" ht="15.75" customHeight="1" x14ac:dyDescent="0.25">
      <c r="I565" s="62"/>
    </row>
    <row r="566" spans="9:9" ht="15.75" customHeight="1" x14ac:dyDescent="0.25">
      <c r="I566" s="62"/>
    </row>
    <row r="567" spans="9:9" ht="15.75" customHeight="1" x14ac:dyDescent="0.25">
      <c r="I567" s="62"/>
    </row>
    <row r="568" spans="9:9" ht="15.75" customHeight="1" x14ac:dyDescent="0.25">
      <c r="I568" s="62"/>
    </row>
    <row r="569" spans="9:9" ht="15.75" customHeight="1" x14ac:dyDescent="0.25">
      <c r="I569" s="62"/>
    </row>
    <row r="570" spans="9:9" ht="15.75" customHeight="1" x14ac:dyDescent="0.25">
      <c r="I570" s="62"/>
    </row>
    <row r="571" spans="9:9" ht="15.75" customHeight="1" x14ac:dyDescent="0.25">
      <c r="I571" s="62"/>
    </row>
    <row r="572" spans="9:9" ht="15.75" customHeight="1" x14ac:dyDescent="0.25">
      <c r="I572" s="62"/>
    </row>
    <row r="573" spans="9:9" ht="15.75" customHeight="1" x14ac:dyDescent="0.25">
      <c r="I573" s="62"/>
    </row>
    <row r="574" spans="9:9" ht="15.75" customHeight="1" x14ac:dyDescent="0.25">
      <c r="I574" s="62"/>
    </row>
    <row r="575" spans="9:9" ht="15.75" customHeight="1" x14ac:dyDescent="0.25">
      <c r="I575" s="62"/>
    </row>
    <row r="576" spans="9:9" ht="15.75" customHeight="1" x14ac:dyDescent="0.25">
      <c r="I576" s="62"/>
    </row>
    <row r="577" spans="9:9" ht="15.75" customHeight="1" x14ac:dyDescent="0.25">
      <c r="I577" s="62"/>
    </row>
    <row r="578" spans="9:9" ht="15.75" customHeight="1" x14ac:dyDescent="0.25">
      <c r="I578" s="62"/>
    </row>
    <row r="579" spans="9:9" ht="15.75" customHeight="1" x14ac:dyDescent="0.25">
      <c r="I579" s="62"/>
    </row>
    <row r="580" spans="9:9" ht="15.75" customHeight="1" x14ac:dyDescent="0.25">
      <c r="I580" s="62"/>
    </row>
    <row r="581" spans="9:9" ht="15.75" customHeight="1" x14ac:dyDescent="0.25">
      <c r="I581" s="62"/>
    </row>
    <row r="582" spans="9:9" ht="15.75" customHeight="1" x14ac:dyDescent="0.25">
      <c r="I582" s="62"/>
    </row>
    <row r="583" spans="9:9" ht="15.75" customHeight="1" x14ac:dyDescent="0.25">
      <c r="I583" s="62"/>
    </row>
    <row r="584" spans="9:9" ht="15.75" customHeight="1" x14ac:dyDescent="0.25">
      <c r="I584" s="62"/>
    </row>
    <row r="585" spans="9:9" ht="15.75" customHeight="1" x14ac:dyDescent="0.25">
      <c r="I585" s="62"/>
    </row>
    <row r="586" spans="9:9" ht="15.75" customHeight="1" x14ac:dyDescent="0.25">
      <c r="I586" s="62"/>
    </row>
    <row r="587" spans="9:9" ht="15.75" customHeight="1" x14ac:dyDescent="0.25">
      <c r="I587" s="62"/>
    </row>
    <row r="588" spans="9:9" ht="15.75" customHeight="1" x14ac:dyDescent="0.25">
      <c r="I588" s="62"/>
    </row>
    <row r="589" spans="9:9" ht="15.75" customHeight="1" x14ac:dyDescent="0.25">
      <c r="I589" s="62"/>
    </row>
    <row r="590" spans="9:9" ht="15.75" customHeight="1" x14ac:dyDescent="0.25">
      <c r="I590" s="62"/>
    </row>
    <row r="591" spans="9:9" ht="15.75" customHeight="1" x14ac:dyDescent="0.25">
      <c r="I591" s="62"/>
    </row>
    <row r="592" spans="9:9" ht="15.75" customHeight="1" x14ac:dyDescent="0.25">
      <c r="I592" s="62"/>
    </row>
    <row r="593" spans="9:9" ht="15.75" customHeight="1" x14ac:dyDescent="0.25">
      <c r="I593" s="62"/>
    </row>
    <row r="594" spans="9:9" ht="15.75" customHeight="1" x14ac:dyDescent="0.25">
      <c r="I594" s="62"/>
    </row>
    <row r="595" spans="9:9" ht="15.75" customHeight="1" x14ac:dyDescent="0.25">
      <c r="I595" s="62"/>
    </row>
    <row r="596" spans="9:9" ht="15.75" customHeight="1" x14ac:dyDescent="0.25">
      <c r="I596" s="62"/>
    </row>
    <row r="597" spans="9:9" ht="15.75" customHeight="1" x14ac:dyDescent="0.25">
      <c r="I597" s="62"/>
    </row>
    <row r="598" spans="9:9" ht="15.75" customHeight="1" x14ac:dyDescent="0.25">
      <c r="I598" s="62"/>
    </row>
    <row r="599" spans="9:9" ht="15.75" customHeight="1" x14ac:dyDescent="0.25">
      <c r="I599" s="62"/>
    </row>
    <row r="600" spans="9:9" ht="15.75" customHeight="1" x14ac:dyDescent="0.25">
      <c r="I600" s="62"/>
    </row>
    <row r="601" spans="9:9" ht="15.75" customHeight="1" x14ac:dyDescent="0.25">
      <c r="I601" s="62"/>
    </row>
    <row r="602" spans="9:9" ht="15.75" customHeight="1" x14ac:dyDescent="0.25">
      <c r="I602" s="62"/>
    </row>
    <row r="603" spans="9:9" ht="15.75" customHeight="1" x14ac:dyDescent="0.25">
      <c r="I603" s="62"/>
    </row>
    <row r="604" spans="9:9" ht="15.75" customHeight="1" x14ac:dyDescent="0.25">
      <c r="I604" s="62"/>
    </row>
    <row r="605" spans="9:9" ht="15.75" customHeight="1" x14ac:dyDescent="0.25">
      <c r="I605" s="62"/>
    </row>
    <row r="606" spans="9:9" ht="15.75" customHeight="1" x14ac:dyDescent="0.25">
      <c r="I606" s="62"/>
    </row>
    <row r="607" spans="9:9" ht="15.75" customHeight="1" x14ac:dyDescent="0.25">
      <c r="I607" s="62"/>
    </row>
    <row r="608" spans="9:9" ht="15.75" customHeight="1" x14ac:dyDescent="0.25">
      <c r="I608" s="62"/>
    </row>
    <row r="609" spans="9:9" ht="15.75" customHeight="1" x14ac:dyDescent="0.25">
      <c r="I609" s="62"/>
    </row>
    <row r="610" spans="9:9" ht="15.75" customHeight="1" x14ac:dyDescent="0.25">
      <c r="I610" s="62"/>
    </row>
    <row r="611" spans="9:9" ht="15.75" customHeight="1" x14ac:dyDescent="0.25">
      <c r="I611" s="62"/>
    </row>
    <row r="612" spans="9:9" ht="15.75" customHeight="1" x14ac:dyDescent="0.25">
      <c r="I612" s="62"/>
    </row>
    <row r="613" spans="9:9" ht="15.75" customHeight="1" x14ac:dyDescent="0.25">
      <c r="I613" s="62"/>
    </row>
    <row r="614" spans="9:9" ht="15.75" customHeight="1" x14ac:dyDescent="0.25">
      <c r="I614" s="62"/>
    </row>
    <row r="615" spans="9:9" ht="15.75" customHeight="1" x14ac:dyDescent="0.25">
      <c r="I615" s="62"/>
    </row>
    <row r="616" spans="9:9" ht="15.75" customHeight="1" x14ac:dyDescent="0.25">
      <c r="I616" s="62"/>
    </row>
    <row r="617" spans="9:9" ht="15.75" customHeight="1" x14ac:dyDescent="0.25">
      <c r="I617" s="62"/>
    </row>
    <row r="618" spans="9:9" ht="15.75" customHeight="1" x14ac:dyDescent="0.25">
      <c r="I618" s="62"/>
    </row>
    <row r="619" spans="9:9" ht="15.75" customHeight="1" x14ac:dyDescent="0.25">
      <c r="I619" s="62"/>
    </row>
    <row r="620" spans="9:9" ht="15.75" customHeight="1" x14ac:dyDescent="0.25">
      <c r="I620" s="62"/>
    </row>
    <row r="621" spans="9:9" ht="15.75" customHeight="1" x14ac:dyDescent="0.25">
      <c r="I621" s="62"/>
    </row>
    <row r="622" spans="9:9" ht="15.75" customHeight="1" x14ac:dyDescent="0.25">
      <c r="I622" s="62"/>
    </row>
    <row r="623" spans="9:9" ht="15.75" customHeight="1" x14ac:dyDescent="0.25">
      <c r="I623" s="62"/>
    </row>
    <row r="624" spans="9:9" ht="15.75" customHeight="1" x14ac:dyDescent="0.25">
      <c r="I624" s="62"/>
    </row>
    <row r="625" spans="9:9" ht="15.75" customHeight="1" x14ac:dyDescent="0.25">
      <c r="I625" s="62"/>
    </row>
    <row r="626" spans="9:9" ht="15.75" customHeight="1" x14ac:dyDescent="0.25">
      <c r="I626" s="62"/>
    </row>
    <row r="627" spans="9:9" ht="15.75" customHeight="1" x14ac:dyDescent="0.25">
      <c r="I627" s="62"/>
    </row>
    <row r="628" spans="9:9" ht="15.75" customHeight="1" x14ac:dyDescent="0.25">
      <c r="I628" s="62"/>
    </row>
    <row r="629" spans="9:9" ht="15.75" customHeight="1" x14ac:dyDescent="0.25">
      <c r="I629" s="62"/>
    </row>
    <row r="630" spans="9:9" ht="15.75" customHeight="1" x14ac:dyDescent="0.25">
      <c r="I630" s="62"/>
    </row>
    <row r="631" spans="9:9" ht="15.75" customHeight="1" x14ac:dyDescent="0.25">
      <c r="I631" s="62"/>
    </row>
    <row r="632" spans="9:9" ht="15.75" customHeight="1" x14ac:dyDescent="0.25">
      <c r="I632" s="62"/>
    </row>
    <row r="633" spans="9:9" ht="15.75" customHeight="1" x14ac:dyDescent="0.25">
      <c r="I633" s="62"/>
    </row>
    <row r="634" spans="9:9" ht="15.75" customHeight="1" x14ac:dyDescent="0.25">
      <c r="I634" s="62"/>
    </row>
    <row r="635" spans="9:9" ht="15.75" customHeight="1" x14ac:dyDescent="0.25">
      <c r="I635" s="62"/>
    </row>
    <row r="636" spans="9:9" ht="15.75" customHeight="1" x14ac:dyDescent="0.25">
      <c r="I636" s="62"/>
    </row>
    <row r="637" spans="9:9" ht="15.75" customHeight="1" x14ac:dyDescent="0.25">
      <c r="I637" s="62"/>
    </row>
    <row r="638" spans="9:9" ht="15.75" customHeight="1" x14ac:dyDescent="0.25">
      <c r="I638" s="62"/>
    </row>
    <row r="639" spans="9:9" ht="15.75" customHeight="1" x14ac:dyDescent="0.25">
      <c r="I639" s="62"/>
    </row>
    <row r="640" spans="9:9" ht="15.75" customHeight="1" x14ac:dyDescent="0.25">
      <c r="I640" s="62"/>
    </row>
    <row r="641" spans="9:9" ht="15.75" customHeight="1" x14ac:dyDescent="0.25">
      <c r="I641" s="62"/>
    </row>
    <row r="642" spans="9:9" ht="15.75" customHeight="1" x14ac:dyDescent="0.25">
      <c r="I642" s="62"/>
    </row>
    <row r="643" spans="9:9" ht="15.75" customHeight="1" x14ac:dyDescent="0.25">
      <c r="I643" s="62"/>
    </row>
    <row r="644" spans="9:9" ht="15.75" customHeight="1" x14ac:dyDescent="0.25">
      <c r="I644" s="62"/>
    </row>
    <row r="645" spans="9:9" ht="15.75" customHeight="1" x14ac:dyDescent="0.25">
      <c r="I645" s="62"/>
    </row>
    <row r="646" spans="9:9" ht="15.75" customHeight="1" x14ac:dyDescent="0.25">
      <c r="I646" s="62"/>
    </row>
    <row r="647" spans="9:9" ht="15.75" customHeight="1" x14ac:dyDescent="0.25">
      <c r="I647" s="62"/>
    </row>
    <row r="648" spans="9:9" ht="15.75" customHeight="1" x14ac:dyDescent="0.25">
      <c r="I648" s="62"/>
    </row>
    <row r="649" spans="9:9" ht="15.75" customHeight="1" x14ac:dyDescent="0.25">
      <c r="I649" s="62"/>
    </row>
    <row r="650" spans="9:9" ht="15.75" customHeight="1" x14ac:dyDescent="0.25">
      <c r="I650" s="62"/>
    </row>
    <row r="651" spans="9:9" ht="15.75" customHeight="1" x14ac:dyDescent="0.25">
      <c r="I651" s="62"/>
    </row>
    <row r="652" spans="9:9" ht="15.75" customHeight="1" x14ac:dyDescent="0.25">
      <c r="I652" s="62"/>
    </row>
    <row r="653" spans="9:9" ht="15.75" customHeight="1" x14ac:dyDescent="0.25">
      <c r="I653" s="62"/>
    </row>
    <row r="654" spans="9:9" ht="15.75" customHeight="1" x14ac:dyDescent="0.25">
      <c r="I654" s="62"/>
    </row>
    <row r="655" spans="9:9" ht="15.75" customHeight="1" x14ac:dyDescent="0.25">
      <c r="I655" s="62"/>
    </row>
    <row r="656" spans="9:9" ht="15.75" customHeight="1" x14ac:dyDescent="0.25">
      <c r="I656" s="62"/>
    </row>
    <row r="657" spans="9:9" ht="15.75" customHeight="1" x14ac:dyDescent="0.25">
      <c r="I657" s="62"/>
    </row>
    <row r="658" spans="9:9" ht="15.75" customHeight="1" x14ac:dyDescent="0.25">
      <c r="I658" s="62"/>
    </row>
    <row r="659" spans="9:9" ht="15.75" customHeight="1" x14ac:dyDescent="0.25">
      <c r="I659" s="62"/>
    </row>
    <row r="660" spans="9:9" ht="15.75" customHeight="1" x14ac:dyDescent="0.25">
      <c r="I660" s="62"/>
    </row>
    <row r="661" spans="9:9" ht="15.75" customHeight="1" x14ac:dyDescent="0.25">
      <c r="I661" s="62"/>
    </row>
    <row r="662" spans="9:9" ht="15.75" customHeight="1" x14ac:dyDescent="0.25">
      <c r="I662" s="62"/>
    </row>
    <row r="663" spans="9:9" ht="15.75" customHeight="1" x14ac:dyDescent="0.25">
      <c r="I663" s="62"/>
    </row>
    <row r="664" spans="9:9" ht="15.75" customHeight="1" x14ac:dyDescent="0.25">
      <c r="I664" s="62"/>
    </row>
    <row r="665" spans="9:9" ht="15.75" customHeight="1" x14ac:dyDescent="0.25">
      <c r="I665" s="62"/>
    </row>
    <row r="666" spans="9:9" ht="15.75" customHeight="1" x14ac:dyDescent="0.25">
      <c r="I666" s="62"/>
    </row>
    <row r="667" spans="9:9" ht="15.75" customHeight="1" x14ac:dyDescent="0.25">
      <c r="I667" s="62"/>
    </row>
    <row r="668" spans="9:9" ht="15.75" customHeight="1" x14ac:dyDescent="0.25">
      <c r="I668" s="62"/>
    </row>
    <row r="669" spans="9:9" ht="15.75" customHeight="1" x14ac:dyDescent="0.25">
      <c r="I669" s="62"/>
    </row>
    <row r="670" spans="9:9" ht="15.75" customHeight="1" x14ac:dyDescent="0.25">
      <c r="I670" s="62"/>
    </row>
    <row r="671" spans="9:9" ht="15.75" customHeight="1" x14ac:dyDescent="0.25">
      <c r="I671" s="62"/>
    </row>
    <row r="672" spans="9:9" ht="15.75" customHeight="1" x14ac:dyDescent="0.25">
      <c r="I672" s="62"/>
    </row>
    <row r="673" spans="9:9" ht="15.75" customHeight="1" x14ac:dyDescent="0.25">
      <c r="I673" s="62"/>
    </row>
    <row r="674" spans="9:9" ht="15.75" customHeight="1" x14ac:dyDescent="0.25">
      <c r="I674" s="62"/>
    </row>
    <row r="675" spans="9:9" ht="15.75" customHeight="1" x14ac:dyDescent="0.25">
      <c r="I675" s="62"/>
    </row>
    <row r="676" spans="9:9" ht="15.75" customHeight="1" x14ac:dyDescent="0.25">
      <c r="I676" s="62"/>
    </row>
    <row r="677" spans="9:9" ht="15.75" customHeight="1" x14ac:dyDescent="0.25">
      <c r="I677" s="62"/>
    </row>
    <row r="678" spans="9:9" ht="15.75" customHeight="1" x14ac:dyDescent="0.25">
      <c r="I678" s="62"/>
    </row>
    <row r="679" spans="9:9" ht="15.75" customHeight="1" x14ac:dyDescent="0.25">
      <c r="I679" s="62"/>
    </row>
    <row r="680" spans="9:9" ht="15.75" customHeight="1" x14ac:dyDescent="0.25">
      <c r="I680" s="62"/>
    </row>
    <row r="681" spans="9:9" ht="15.75" customHeight="1" x14ac:dyDescent="0.25">
      <c r="I681" s="62"/>
    </row>
    <row r="682" spans="9:9" ht="15.75" customHeight="1" x14ac:dyDescent="0.25">
      <c r="I682" s="62"/>
    </row>
    <row r="683" spans="9:9" ht="15.75" customHeight="1" x14ac:dyDescent="0.25">
      <c r="I683" s="62"/>
    </row>
    <row r="684" spans="9:9" ht="15.75" customHeight="1" x14ac:dyDescent="0.25">
      <c r="I684" s="62"/>
    </row>
    <row r="685" spans="9:9" ht="15.75" customHeight="1" x14ac:dyDescent="0.25">
      <c r="I685" s="62"/>
    </row>
    <row r="686" spans="9:9" ht="15.75" customHeight="1" x14ac:dyDescent="0.25">
      <c r="I686" s="62"/>
    </row>
    <row r="687" spans="9:9" ht="15.75" customHeight="1" x14ac:dyDescent="0.25">
      <c r="I687" s="62"/>
    </row>
    <row r="688" spans="9:9" ht="15.75" customHeight="1" x14ac:dyDescent="0.25">
      <c r="I688" s="62"/>
    </row>
    <row r="689" spans="9:9" ht="15.75" customHeight="1" x14ac:dyDescent="0.25">
      <c r="I689" s="62"/>
    </row>
    <row r="690" spans="9:9" ht="15.75" customHeight="1" x14ac:dyDescent="0.25">
      <c r="I690" s="62"/>
    </row>
    <row r="691" spans="9:9" ht="15.75" customHeight="1" x14ac:dyDescent="0.25">
      <c r="I691" s="62"/>
    </row>
    <row r="692" spans="9:9" ht="15.75" customHeight="1" x14ac:dyDescent="0.25">
      <c r="I692" s="62"/>
    </row>
    <row r="693" spans="9:9" ht="15.75" customHeight="1" x14ac:dyDescent="0.25">
      <c r="I693" s="62"/>
    </row>
    <row r="694" spans="9:9" ht="15.75" customHeight="1" x14ac:dyDescent="0.25">
      <c r="I694" s="62"/>
    </row>
    <row r="695" spans="9:9" ht="15.75" customHeight="1" x14ac:dyDescent="0.25">
      <c r="I695" s="62"/>
    </row>
    <row r="696" spans="9:9" ht="15.75" customHeight="1" x14ac:dyDescent="0.25">
      <c r="I696" s="62"/>
    </row>
    <row r="697" spans="9:9" ht="15.75" customHeight="1" x14ac:dyDescent="0.25">
      <c r="I697" s="62"/>
    </row>
    <row r="698" spans="9:9" ht="15.75" customHeight="1" x14ac:dyDescent="0.25">
      <c r="I698" s="62"/>
    </row>
    <row r="699" spans="9:9" ht="15.75" customHeight="1" x14ac:dyDescent="0.25">
      <c r="I699" s="62"/>
    </row>
    <row r="700" spans="9:9" ht="15.75" customHeight="1" x14ac:dyDescent="0.25">
      <c r="I700" s="62"/>
    </row>
    <row r="701" spans="9:9" ht="15.75" customHeight="1" x14ac:dyDescent="0.25">
      <c r="I701" s="62"/>
    </row>
    <row r="702" spans="9:9" ht="15.75" customHeight="1" x14ac:dyDescent="0.25">
      <c r="I702" s="62"/>
    </row>
    <row r="703" spans="9:9" ht="15.75" customHeight="1" x14ac:dyDescent="0.25">
      <c r="I703" s="62"/>
    </row>
    <row r="704" spans="9:9" ht="15.75" customHeight="1" x14ac:dyDescent="0.25">
      <c r="I704" s="62"/>
    </row>
    <row r="705" spans="9:9" ht="15.75" customHeight="1" x14ac:dyDescent="0.25">
      <c r="I705" s="62"/>
    </row>
    <row r="706" spans="9:9" ht="15.75" customHeight="1" x14ac:dyDescent="0.25">
      <c r="I706" s="62"/>
    </row>
    <row r="707" spans="9:9" ht="15.75" customHeight="1" x14ac:dyDescent="0.25">
      <c r="I707" s="62"/>
    </row>
    <row r="708" spans="9:9" ht="15.75" customHeight="1" x14ac:dyDescent="0.25">
      <c r="I708" s="62"/>
    </row>
    <row r="709" spans="9:9" ht="15.75" customHeight="1" x14ac:dyDescent="0.25">
      <c r="I709" s="62"/>
    </row>
    <row r="710" spans="9:9" ht="15.75" customHeight="1" x14ac:dyDescent="0.25">
      <c r="I710" s="62"/>
    </row>
    <row r="711" spans="9:9" ht="15.75" customHeight="1" x14ac:dyDescent="0.25">
      <c r="I711" s="62"/>
    </row>
    <row r="712" spans="9:9" ht="15.75" customHeight="1" x14ac:dyDescent="0.25">
      <c r="I712" s="62"/>
    </row>
    <row r="713" spans="9:9" ht="15.75" customHeight="1" x14ac:dyDescent="0.25">
      <c r="I713" s="62"/>
    </row>
    <row r="714" spans="9:9" ht="15.75" customHeight="1" x14ac:dyDescent="0.25">
      <c r="I714" s="62"/>
    </row>
    <row r="715" spans="9:9" ht="15.75" customHeight="1" x14ac:dyDescent="0.25">
      <c r="I715" s="62"/>
    </row>
    <row r="716" spans="9:9" ht="15.75" customHeight="1" x14ac:dyDescent="0.25">
      <c r="I716" s="62"/>
    </row>
    <row r="717" spans="9:9" ht="15.75" customHeight="1" x14ac:dyDescent="0.25">
      <c r="I717" s="62"/>
    </row>
    <row r="718" spans="9:9" ht="15.75" customHeight="1" x14ac:dyDescent="0.25">
      <c r="I718" s="62"/>
    </row>
    <row r="719" spans="9:9" ht="15.75" customHeight="1" x14ac:dyDescent="0.25">
      <c r="I719" s="62"/>
    </row>
    <row r="720" spans="9:9" ht="15.75" customHeight="1" x14ac:dyDescent="0.25">
      <c r="I720" s="62"/>
    </row>
    <row r="721" spans="9:9" ht="15.75" customHeight="1" x14ac:dyDescent="0.25">
      <c r="I721" s="62"/>
    </row>
    <row r="722" spans="9:9" ht="15.75" customHeight="1" x14ac:dyDescent="0.25">
      <c r="I722" s="62"/>
    </row>
    <row r="723" spans="9:9" ht="15.75" customHeight="1" x14ac:dyDescent="0.25">
      <c r="I723" s="62"/>
    </row>
    <row r="724" spans="9:9" ht="15.75" customHeight="1" x14ac:dyDescent="0.25">
      <c r="I724" s="62"/>
    </row>
    <row r="725" spans="9:9" ht="15.75" customHeight="1" x14ac:dyDescent="0.25">
      <c r="I725" s="62"/>
    </row>
    <row r="726" spans="9:9" ht="15.75" customHeight="1" x14ac:dyDescent="0.25">
      <c r="I726" s="62"/>
    </row>
    <row r="727" spans="9:9" ht="15.75" customHeight="1" x14ac:dyDescent="0.25">
      <c r="I727" s="62"/>
    </row>
    <row r="728" spans="9:9" ht="15.75" customHeight="1" x14ac:dyDescent="0.25">
      <c r="I728" s="62"/>
    </row>
    <row r="729" spans="9:9" ht="15.75" customHeight="1" x14ac:dyDescent="0.25">
      <c r="I729" s="62"/>
    </row>
    <row r="730" spans="9:9" ht="15.75" customHeight="1" x14ac:dyDescent="0.25">
      <c r="I730" s="62"/>
    </row>
    <row r="731" spans="9:9" ht="15.75" customHeight="1" x14ac:dyDescent="0.25">
      <c r="I731" s="62"/>
    </row>
    <row r="732" spans="9:9" ht="15.75" customHeight="1" x14ac:dyDescent="0.25">
      <c r="I732" s="62"/>
    </row>
    <row r="733" spans="9:9" ht="15.75" customHeight="1" x14ac:dyDescent="0.25">
      <c r="I733" s="62"/>
    </row>
    <row r="734" spans="9:9" ht="15.75" customHeight="1" x14ac:dyDescent="0.25">
      <c r="I734" s="62"/>
    </row>
    <row r="735" spans="9:9" ht="15.75" customHeight="1" x14ac:dyDescent="0.25">
      <c r="I735" s="62"/>
    </row>
    <row r="736" spans="9:9" ht="15.75" customHeight="1" x14ac:dyDescent="0.25">
      <c r="I736" s="62"/>
    </row>
    <row r="737" spans="9:9" ht="15.75" customHeight="1" x14ac:dyDescent="0.25">
      <c r="I737" s="62"/>
    </row>
    <row r="738" spans="9:9" ht="15.75" customHeight="1" x14ac:dyDescent="0.25">
      <c r="I738" s="62"/>
    </row>
    <row r="739" spans="9:9" ht="15.75" customHeight="1" x14ac:dyDescent="0.25">
      <c r="I739" s="62"/>
    </row>
    <row r="740" spans="9:9" ht="15.75" customHeight="1" x14ac:dyDescent="0.25">
      <c r="I740" s="62"/>
    </row>
    <row r="741" spans="9:9" ht="15.75" customHeight="1" x14ac:dyDescent="0.25">
      <c r="I741" s="62"/>
    </row>
    <row r="742" spans="9:9" ht="15.75" customHeight="1" x14ac:dyDescent="0.25">
      <c r="I742" s="62"/>
    </row>
    <row r="743" spans="9:9" ht="15.75" customHeight="1" x14ac:dyDescent="0.25">
      <c r="I743" s="62"/>
    </row>
    <row r="744" spans="9:9" ht="15.75" customHeight="1" x14ac:dyDescent="0.25">
      <c r="I744" s="62"/>
    </row>
    <row r="745" spans="9:9" ht="15.75" customHeight="1" x14ac:dyDescent="0.25">
      <c r="I745" s="62"/>
    </row>
    <row r="746" spans="9:9" ht="15.75" customHeight="1" x14ac:dyDescent="0.25">
      <c r="I746" s="62"/>
    </row>
    <row r="747" spans="9:9" ht="15.75" customHeight="1" x14ac:dyDescent="0.25">
      <c r="I747" s="62"/>
    </row>
    <row r="748" spans="9:9" ht="15.75" customHeight="1" x14ac:dyDescent="0.25">
      <c r="I748" s="62"/>
    </row>
    <row r="749" spans="9:9" ht="15.75" customHeight="1" x14ac:dyDescent="0.25">
      <c r="I749" s="62"/>
    </row>
    <row r="750" spans="9:9" ht="15.75" customHeight="1" x14ac:dyDescent="0.25">
      <c r="I750" s="62"/>
    </row>
    <row r="751" spans="9:9" ht="15.75" customHeight="1" x14ac:dyDescent="0.25">
      <c r="I751" s="62"/>
    </row>
    <row r="752" spans="9:9" ht="15.75" customHeight="1" x14ac:dyDescent="0.25">
      <c r="I752" s="62"/>
    </row>
    <row r="753" spans="9:9" ht="15.75" customHeight="1" x14ac:dyDescent="0.25">
      <c r="I753" s="62"/>
    </row>
    <row r="754" spans="9:9" ht="15.75" customHeight="1" x14ac:dyDescent="0.25">
      <c r="I754" s="62"/>
    </row>
    <row r="755" spans="9:9" ht="15.75" customHeight="1" x14ac:dyDescent="0.25">
      <c r="I755" s="62"/>
    </row>
    <row r="756" spans="9:9" ht="15.75" customHeight="1" x14ac:dyDescent="0.25">
      <c r="I756" s="62"/>
    </row>
    <row r="757" spans="9:9" ht="15.75" customHeight="1" x14ac:dyDescent="0.25">
      <c r="I757" s="62"/>
    </row>
    <row r="758" spans="9:9" ht="15.75" customHeight="1" x14ac:dyDescent="0.25">
      <c r="I758" s="62"/>
    </row>
    <row r="759" spans="9:9" ht="15.75" customHeight="1" x14ac:dyDescent="0.25">
      <c r="I759" s="62"/>
    </row>
    <row r="760" spans="9:9" ht="15.75" customHeight="1" x14ac:dyDescent="0.25">
      <c r="I760" s="62"/>
    </row>
    <row r="761" spans="9:9" ht="15.75" customHeight="1" x14ac:dyDescent="0.25">
      <c r="I761" s="62"/>
    </row>
    <row r="762" spans="9:9" ht="15.75" customHeight="1" x14ac:dyDescent="0.25">
      <c r="I762" s="62"/>
    </row>
    <row r="763" spans="9:9" ht="15.75" customHeight="1" x14ac:dyDescent="0.25">
      <c r="I763" s="62"/>
    </row>
    <row r="764" spans="9:9" ht="15.75" customHeight="1" x14ac:dyDescent="0.25">
      <c r="I764" s="62"/>
    </row>
    <row r="765" spans="9:9" ht="15.75" customHeight="1" x14ac:dyDescent="0.25">
      <c r="I765" s="62"/>
    </row>
    <row r="766" spans="9:9" ht="15.75" customHeight="1" x14ac:dyDescent="0.25">
      <c r="I766" s="62"/>
    </row>
    <row r="767" spans="9:9" ht="15.75" customHeight="1" x14ac:dyDescent="0.25">
      <c r="I767" s="62"/>
    </row>
    <row r="768" spans="9:9" ht="15.75" customHeight="1" x14ac:dyDescent="0.25">
      <c r="I768" s="62"/>
    </row>
    <row r="769" spans="9:9" ht="15.75" customHeight="1" x14ac:dyDescent="0.25">
      <c r="I769" s="62"/>
    </row>
    <row r="770" spans="9:9" ht="15.75" customHeight="1" x14ac:dyDescent="0.25">
      <c r="I770" s="62"/>
    </row>
    <row r="771" spans="9:9" ht="15.75" customHeight="1" x14ac:dyDescent="0.25">
      <c r="I771" s="62"/>
    </row>
    <row r="772" spans="9:9" ht="15.75" customHeight="1" x14ac:dyDescent="0.25">
      <c r="I772" s="62"/>
    </row>
    <row r="773" spans="9:9" ht="15.75" customHeight="1" x14ac:dyDescent="0.25">
      <c r="I773" s="62"/>
    </row>
    <row r="774" spans="9:9" ht="15.75" customHeight="1" x14ac:dyDescent="0.25">
      <c r="I774" s="62"/>
    </row>
    <row r="775" spans="9:9" ht="15.75" customHeight="1" x14ac:dyDescent="0.25">
      <c r="I775" s="62"/>
    </row>
    <row r="776" spans="9:9" ht="15.75" customHeight="1" x14ac:dyDescent="0.25">
      <c r="I776" s="62"/>
    </row>
    <row r="777" spans="9:9" ht="15.75" customHeight="1" x14ac:dyDescent="0.25">
      <c r="I777" s="62"/>
    </row>
    <row r="778" spans="9:9" ht="15.75" customHeight="1" x14ac:dyDescent="0.25">
      <c r="I778" s="62"/>
    </row>
    <row r="779" spans="9:9" ht="15.75" customHeight="1" x14ac:dyDescent="0.25">
      <c r="I779" s="62"/>
    </row>
    <row r="780" spans="9:9" ht="15.75" customHeight="1" x14ac:dyDescent="0.25">
      <c r="I780" s="62"/>
    </row>
    <row r="781" spans="9:9" ht="15.75" customHeight="1" x14ac:dyDescent="0.25">
      <c r="I781" s="62"/>
    </row>
    <row r="782" spans="9:9" ht="15.75" customHeight="1" x14ac:dyDescent="0.25">
      <c r="I782" s="62"/>
    </row>
    <row r="783" spans="9:9" ht="15.75" customHeight="1" x14ac:dyDescent="0.25">
      <c r="I783" s="62"/>
    </row>
    <row r="784" spans="9:9" ht="15.75" customHeight="1" x14ac:dyDescent="0.25">
      <c r="I784" s="62"/>
    </row>
    <row r="785" spans="9:9" ht="15.75" customHeight="1" x14ac:dyDescent="0.25">
      <c r="I785" s="62"/>
    </row>
    <row r="786" spans="9:9" ht="15.75" customHeight="1" x14ac:dyDescent="0.25">
      <c r="I786" s="62"/>
    </row>
    <row r="787" spans="9:9" ht="15.75" customHeight="1" x14ac:dyDescent="0.25">
      <c r="I787" s="62"/>
    </row>
    <row r="788" spans="9:9" ht="15.75" customHeight="1" x14ac:dyDescent="0.25">
      <c r="I788" s="62"/>
    </row>
    <row r="789" spans="9:9" ht="15.75" customHeight="1" x14ac:dyDescent="0.25">
      <c r="I789" s="62"/>
    </row>
    <row r="790" spans="9:9" ht="15.75" customHeight="1" x14ac:dyDescent="0.25">
      <c r="I790" s="62"/>
    </row>
    <row r="791" spans="9:9" ht="15.75" customHeight="1" x14ac:dyDescent="0.25">
      <c r="I791" s="62"/>
    </row>
    <row r="792" spans="9:9" ht="15.75" customHeight="1" x14ac:dyDescent="0.25">
      <c r="I792" s="62"/>
    </row>
    <row r="793" spans="9:9" ht="15.75" customHeight="1" x14ac:dyDescent="0.25">
      <c r="I793" s="62"/>
    </row>
    <row r="794" spans="9:9" ht="15.75" customHeight="1" x14ac:dyDescent="0.25">
      <c r="I794" s="62"/>
    </row>
    <row r="795" spans="9:9" ht="15.75" customHeight="1" x14ac:dyDescent="0.25">
      <c r="I795" s="62"/>
    </row>
    <row r="796" spans="9:9" ht="15.75" customHeight="1" x14ac:dyDescent="0.25">
      <c r="I796" s="62"/>
    </row>
    <row r="797" spans="9:9" ht="15.75" customHeight="1" x14ac:dyDescent="0.25">
      <c r="I797" s="62"/>
    </row>
    <row r="798" spans="9:9" ht="15.75" customHeight="1" x14ac:dyDescent="0.25">
      <c r="I798" s="62"/>
    </row>
    <row r="799" spans="9:9" ht="15.75" customHeight="1" x14ac:dyDescent="0.25">
      <c r="I799" s="62"/>
    </row>
    <row r="800" spans="9:9" ht="15.75" customHeight="1" x14ac:dyDescent="0.25">
      <c r="I800" s="62"/>
    </row>
    <row r="801" spans="9:9" ht="15.75" customHeight="1" x14ac:dyDescent="0.25">
      <c r="I801" s="62"/>
    </row>
    <row r="802" spans="9:9" ht="15.75" customHeight="1" x14ac:dyDescent="0.25">
      <c r="I802" s="62"/>
    </row>
    <row r="803" spans="9:9" ht="15.75" customHeight="1" x14ac:dyDescent="0.25">
      <c r="I803" s="62"/>
    </row>
    <row r="804" spans="9:9" ht="15.75" customHeight="1" x14ac:dyDescent="0.25">
      <c r="I804" s="62"/>
    </row>
    <row r="805" spans="9:9" ht="15.75" customHeight="1" x14ac:dyDescent="0.25">
      <c r="I805" s="62"/>
    </row>
    <row r="806" spans="9:9" ht="15.75" customHeight="1" x14ac:dyDescent="0.25">
      <c r="I806" s="62"/>
    </row>
    <row r="807" spans="9:9" ht="15.75" customHeight="1" x14ac:dyDescent="0.25">
      <c r="I807" s="62"/>
    </row>
    <row r="808" spans="9:9" ht="15.75" customHeight="1" x14ac:dyDescent="0.25">
      <c r="I808" s="62"/>
    </row>
    <row r="809" spans="9:9" ht="15.75" customHeight="1" x14ac:dyDescent="0.25">
      <c r="I809" s="62"/>
    </row>
    <row r="810" spans="9:9" ht="15.75" customHeight="1" x14ac:dyDescent="0.25">
      <c r="I810" s="62"/>
    </row>
    <row r="811" spans="9:9" ht="15.75" customHeight="1" x14ac:dyDescent="0.25">
      <c r="I811" s="62"/>
    </row>
    <row r="812" spans="9:9" ht="15.75" customHeight="1" x14ac:dyDescent="0.25">
      <c r="I812" s="62"/>
    </row>
    <row r="813" spans="9:9" ht="15.75" customHeight="1" x14ac:dyDescent="0.25">
      <c r="I813" s="62"/>
    </row>
    <row r="814" spans="9:9" ht="15.75" customHeight="1" x14ac:dyDescent="0.25">
      <c r="I814" s="62"/>
    </row>
    <row r="815" spans="9:9" ht="15.75" customHeight="1" x14ac:dyDescent="0.25">
      <c r="I815" s="62"/>
    </row>
    <row r="816" spans="9:9" ht="15.75" customHeight="1" x14ac:dyDescent="0.25">
      <c r="I816" s="62"/>
    </row>
    <row r="817" spans="9:9" ht="15.75" customHeight="1" x14ac:dyDescent="0.25">
      <c r="I817" s="62"/>
    </row>
    <row r="818" spans="9:9" ht="15.75" customHeight="1" x14ac:dyDescent="0.25">
      <c r="I818" s="62"/>
    </row>
    <row r="819" spans="9:9" ht="15.75" customHeight="1" x14ac:dyDescent="0.25">
      <c r="I819" s="62"/>
    </row>
    <row r="820" spans="9:9" ht="15.75" customHeight="1" x14ac:dyDescent="0.25">
      <c r="I820" s="62"/>
    </row>
    <row r="821" spans="9:9" ht="15.75" customHeight="1" x14ac:dyDescent="0.25">
      <c r="I821" s="62"/>
    </row>
    <row r="822" spans="9:9" ht="15.75" customHeight="1" x14ac:dyDescent="0.25">
      <c r="I822" s="62"/>
    </row>
    <row r="823" spans="9:9" ht="15.75" customHeight="1" x14ac:dyDescent="0.25">
      <c r="I823" s="62"/>
    </row>
    <row r="824" spans="9:9" ht="15.75" customHeight="1" x14ac:dyDescent="0.25">
      <c r="I824" s="62"/>
    </row>
    <row r="825" spans="9:9" ht="15.75" customHeight="1" x14ac:dyDescent="0.25">
      <c r="I825" s="62"/>
    </row>
    <row r="826" spans="9:9" ht="15.75" customHeight="1" x14ac:dyDescent="0.25">
      <c r="I826" s="62"/>
    </row>
    <row r="827" spans="9:9" ht="15.75" customHeight="1" x14ac:dyDescent="0.25">
      <c r="I827" s="62"/>
    </row>
    <row r="828" spans="9:9" ht="15.75" customHeight="1" x14ac:dyDescent="0.25">
      <c r="I828" s="62"/>
    </row>
    <row r="829" spans="9:9" ht="15.75" customHeight="1" x14ac:dyDescent="0.25">
      <c r="I829" s="62"/>
    </row>
    <row r="830" spans="9:9" ht="15.75" customHeight="1" x14ac:dyDescent="0.25">
      <c r="I830" s="62"/>
    </row>
    <row r="831" spans="9:9" ht="15.75" customHeight="1" x14ac:dyDescent="0.25">
      <c r="I831" s="62"/>
    </row>
    <row r="832" spans="9:9" ht="15.75" customHeight="1" x14ac:dyDescent="0.25">
      <c r="I832" s="62"/>
    </row>
    <row r="833" spans="9:9" ht="15.75" customHeight="1" x14ac:dyDescent="0.25">
      <c r="I833" s="62"/>
    </row>
    <row r="834" spans="9:9" ht="15.75" customHeight="1" x14ac:dyDescent="0.25">
      <c r="I834" s="62"/>
    </row>
    <row r="835" spans="9:9" ht="15.75" customHeight="1" x14ac:dyDescent="0.25">
      <c r="I835" s="62"/>
    </row>
    <row r="836" spans="9:9" ht="15.75" customHeight="1" x14ac:dyDescent="0.25">
      <c r="I836" s="62"/>
    </row>
    <row r="837" spans="9:9" ht="15.75" customHeight="1" x14ac:dyDescent="0.25">
      <c r="I837" s="62"/>
    </row>
    <row r="838" spans="9:9" ht="15.75" customHeight="1" x14ac:dyDescent="0.25">
      <c r="I838" s="62"/>
    </row>
    <row r="839" spans="9:9" ht="15.75" customHeight="1" x14ac:dyDescent="0.25">
      <c r="I839" s="62"/>
    </row>
    <row r="840" spans="9:9" ht="15.75" customHeight="1" x14ac:dyDescent="0.25">
      <c r="I840" s="62"/>
    </row>
    <row r="841" spans="9:9" ht="15.75" customHeight="1" x14ac:dyDescent="0.25">
      <c r="I841" s="62"/>
    </row>
    <row r="842" spans="9:9" ht="15.75" customHeight="1" x14ac:dyDescent="0.25">
      <c r="I842" s="62"/>
    </row>
    <row r="843" spans="9:9" ht="15.75" customHeight="1" x14ac:dyDescent="0.25">
      <c r="I843" s="62"/>
    </row>
    <row r="844" spans="9:9" ht="15.75" customHeight="1" x14ac:dyDescent="0.25">
      <c r="I844" s="62"/>
    </row>
    <row r="845" spans="9:9" ht="15.75" customHeight="1" x14ac:dyDescent="0.25">
      <c r="I845" s="62"/>
    </row>
    <row r="846" spans="9:9" ht="15.75" customHeight="1" x14ac:dyDescent="0.25">
      <c r="I846" s="62"/>
    </row>
    <row r="847" spans="9:9" ht="15.75" customHeight="1" x14ac:dyDescent="0.25">
      <c r="I847" s="62"/>
    </row>
    <row r="848" spans="9:9" ht="15.75" customHeight="1" x14ac:dyDescent="0.25">
      <c r="I848" s="62"/>
    </row>
    <row r="849" spans="9:9" ht="15.75" customHeight="1" x14ac:dyDescent="0.25">
      <c r="I849" s="62"/>
    </row>
    <row r="850" spans="9:9" ht="15.75" customHeight="1" x14ac:dyDescent="0.25">
      <c r="I850" s="62"/>
    </row>
    <row r="851" spans="9:9" ht="15.75" customHeight="1" x14ac:dyDescent="0.25">
      <c r="I851" s="62"/>
    </row>
    <row r="852" spans="9:9" ht="15.75" customHeight="1" x14ac:dyDescent="0.25">
      <c r="I852" s="62"/>
    </row>
    <row r="853" spans="9:9" ht="15.75" customHeight="1" x14ac:dyDescent="0.25">
      <c r="I853" s="62"/>
    </row>
    <row r="854" spans="9:9" ht="15.75" customHeight="1" x14ac:dyDescent="0.25">
      <c r="I854" s="62"/>
    </row>
    <row r="855" spans="9:9" ht="15.75" customHeight="1" x14ac:dyDescent="0.25">
      <c r="I855" s="62"/>
    </row>
    <row r="856" spans="9:9" ht="15.75" customHeight="1" x14ac:dyDescent="0.25">
      <c r="I856" s="62"/>
    </row>
    <row r="857" spans="9:9" ht="15.75" customHeight="1" x14ac:dyDescent="0.25">
      <c r="I857" s="62"/>
    </row>
    <row r="858" spans="9:9" ht="15.75" customHeight="1" x14ac:dyDescent="0.25">
      <c r="I858" s="62"/>
    </row>
    <row r="859" spans="9:9" ht="15.75" customHeight="1" x14ac:dyDescent="0.25">
      <c r="I859" s="62"/>
    </row>
    <row r="860" spans="9:9" ht="15.75" customHeight="1" x14ac:dyDescent="0.25">
      <c r="I860" s="62"/>
    </row>
    <row r="861" spans="9:9" ht="15.75" customHeight="1" x14ac:dyDescent="0.25">
      <c r="I861" s="62"/>
    </row>
    <row r="862" spans="9:9" ht="15.75" customHeight="1" x14ac:dyDescent="0.25">
      <c r="I862" s="62"/>
    </row>
    <row r="863" spans="9:9" ht="15.75" customHeight="1" x14ac:dyDescent="0.25">
      <c r="I863" s="62"/>
    </row>
    <row r="864" spans="9:9" ht="15.75" customHeight="1" x14ac:dyDescent="0.25">
      <c r="I864" s="62"/>
    </row>
    <row r="865" spans="9:9" ht="15.75" customHeight="1" x14ac:dyDescent="0.25">
      <c r="I865" s="62"/>
    </row>
    <row r="866" spans="9:9" ht="15.75" customHeight="1" x14ac:dyDescent="0.25">
      <c r="I866" s="62"/>
    </row>
    <row r="867" spans="9:9" ht="15.75" customHeight="1" x14ac:dyDescent="0.25">
      <c r="I867" s="62"/>
    </row>
    <row r="868" spans="9:9" ht="15.75" customHeight="1" x14ac:dyDescent="0.25">
      <c r="I868" s="62"/>
    </row>
    <row r="869" spans="9:9" ht="15.75" customHeight="1" x14ac:dyDescent="0.25">
      <c r="I869" s="62"/>
    </row>
    <row r="870" spans="9:9" ht="15.75" customHeight="1" x14ac:dyDescent="0.25">
      <c r="I870" s="62"/>
    </row>
    <row r="871" spans="9:9" ht="15.75" customHeight="1" x14ac:dyDescent="0.25">
      <c r="I871" s="62"/>
    </row>
    <row r="872" spans="9:9" ht="15.75" customHeight="1" x14ac:dyDescent="0.25">
      <c r="I872" s="62"/>
    </row>
    <row r="873" spans="9:9" ht="15.75" customHeight="1" x14ac:dyDescent="0.25">
      <c r="I873" s="62"/>
    </row>
    <row r="874" spans="9:9" ht="15.75" customHeight="1" x14ac:dyDescent="0.25">
      <c r="I874" s="62"/>
    </row>
    <row r="875" spans="9:9" ht="15.75" customHeight="1" x14ac:dyDescent="0.25">
      <c r="I875" s="62"/>
    </row>
    <row r="876" spans="9:9" ht="15.75" customHeight="1" x14ac:dyDescent="0.25">
      <c r="I876" s="62"/>
    </row>
    <row r="877" spans="9:9" ht="15.75" customHeight="1" x14ac:dyDescent="0.25">
      <c r="I877" s="62"/>
    </row>
    <row r="878" spans="9:9" ht="15.75" customHeight="1" x14ac:dyDescent="0.25">
      <c r="I878" s="62"/>
    </row>
    <row r="879" spans="9:9" ht="15.75" customHeight="1" x14ac:dyDescent="0.25">
      <c r="I879" s="62"/>
    </row>
    <row r="880" spans="9:9" ht="15.75" customHeight="1" x14ac:dyDescent="0.25">
      <c r="I880" s="62"/>
    </row>
    <row r="881" spans="9:9" ht="15.75" customHeight="1" x14ac:dyDescent="0.25">
      <c r="I881" s="62"/>
    </row>
    <row r="882" spans="9:9" ht="15.75" customHeight="1" x14ac:dyDescent="0.25">
      <c r="I882" s="62"/>
    </row>
    <row r="883" spans="9:9" ht="15.75" customHeight="1" x14ac:dyDescent="0.25">
      <c r="I883" s="62"/>
    </row>
    <row r="884" spans="9:9" ht="15.75" customHeight="1" x14ac:dyDescent="0.25">
      <c r="I884" s="62"/>
    </row>
    <row r="885" spans="9:9" ht="15.75" customHeight="1" x14ac:dyDescent="0.25">
      <c r="I885" s="62"/>
    </row>
    <row r="886" spans="9:9" ht="15.75" customHeight="1" x14ac:dyDescent="0.25">
      <c r="I886" s="62"/>
    </row>
    <row r="887" spans="9:9" ht="15.75" customHeight="1" x14ac:dyDescent="0.25">
      <c r="I887" s="62"/>
    </row>
    <row r="888" spans="9:9" ht="15.75" customHeight="1" x14ac:dyDescent="0.25">
      <c r="I888" s="62"/>
    </row>
    <row r="889" spans="9:9" ht="15.75" customHeight="1" x14ac:dyDescent="0.25">
      <c r="I889" s="62"/>
    </row>
    <row r="890" spans="9:9" ht="15.75" customHeight="1" x14ac:dyDescent="0.25">
      <c r="I890" s="62"/>
    </row>
    <row r="891" spans="9:9" ht="15.75" customHeight="1" x14ac:dyDescent="0.25">
      <c r="I891" s="62"/>
    </row>
    <row r="892" spans="9:9" ht="15.75" customHeight="1" x14ac:dyDescent="0.25">
      <c r="I892" s="62"/>
    </row>
    <row r="893" spans="9:9" ht="15.75" customHeight="1" x14ac:dyDescent="0.25">
      <c r="I893" s="62"/>
    </row>
    <row r="894" spans="9:9" ht="15.75" customHeight="1" x14ac:dyDescent="0.25">
      <c r="I894" s="62"/>
    </row>
    <row r="895" spans="9:9" ht="15.75" customHeight="1" x14ac:dyDescent="0.25">
      <c r="I895" s="62"/>
    </row>
    <row r="896" spans="9:9" ht="15.75" customHeight="1" x14ac:dyDescent="0.25">
      <c r="I896" s="62"/>
    </row>
    <row r="897" spans="9:9" ht="15.75" customHeight="1" x14ac:dyDescent="0.25">
      <c r="I897" s="62"/>
    </row>
    <row r="898" spans="9:9" ht="15.75" customHeight="1" x14ac:dyDescent="0.25">
      <c r="I898" s="62"/>
    </row>
    <row r="899" spans="9:9" ht="15.75" customHeight="1" x14ac:dyDescent="0.25">
      <c r="I899" s="62"/>
    </row>
    <row r="900" spans="9:9" ht="15.75" customHeight="1" x14ac:dyDescent="0.25">
      <c r="I900" s="62"/>
    </row>
    <row r="901" spans="9:9" ht="15.75" customHeight="1" x14ac:dyDescent="0.25">
      <c r="I901" s="62"/>
    </row>
    <row r="902" spans="9:9" ht="15.75" customHeight="1" x14ac:dyDescent="0.25">
      <c r="I902" s="62"/>
    </row>
    <row r="903" spans="9:9" ht="15.75" customHeight="1" x14ac:dyDescent="0.25">
      <c r="I903" s="62"/>
    </row>
    <row r="904" spans="9:9" ht="15.75" customHeight="1" x14ac:dyDescent="0.25">
      <c r="I904" s="62"/>
    </row>
    <row r="905" spans="9:9" ht="15.75" customHeight="1" x14ac:dyDescent="0.25">
      <c r="I905" s="62"/>
    </row>
    <row r="906" spans="9:9" ht="15.75" customHeight="1" x14ac:dyDescent="0.25">
      <c r="I906" s="62"/>
    </row>
    <row r="907" spans="9:9" ht="15.75" customHeight="1" x14ac:dyDescent="0.25">
      <c r="I907" s="62"/>
    </row>
    <row r="908" spans="9:9" ht="15.75" customHeight="1" x14ac:dyDescent="0.25">
      <c r="I908" s="62"/>
    </row>
    <row r="909" spans="9:9" ht="15.75" customHeight="1" x14ac:dyDescent="0.25">
      <c r="I909" s="62"/>
    </row>
    <row r="910" spans="9:9" ht="15.75" customHeight="1" x14ac:dyDescent="0.25">
      <c r="I910" s="62"/>
    </row>
    <row r="911" spans="9:9" ht="15.75" customHeight="1" x14ac:dyDescent="0.25">
      <c r="I911" s="62"/>
    </row>
    <row r="912" spans="9:9" ht="15.75" customHeight="1" x14ac:dyDescent="0.25">
      <c r="I912" s="62"/>
    </row>
    <row r="913" spans="9:9" ht="15.75" customHeight="1" x14ac:dyDescent="0.25">
      <c r="I913" s="62"/>
    </row>
    <row r="914" spans="9:9" ht="15.75" customHeight="1" x14ac:dyDescent="0.25">
      <c r="I914" s="62"/>
    </row>
    <row r="915" spans="9:9" ht="15.75" customHeight="1" x14ac:dyDescent="0.25">
      <c r="I915" s="62"/>
    </row>
    <row r="916" spans="9:9" ht="15.75" customHeight="1" x14ac:dyDescent="0.25">
      <c r="I916" s="62"/>
    </row>
    <row r="917" spans="9:9" ht="15.75" customHeight="1" x14ac:dyDescent="0.25">
      <c r="I917" s="62"/>
    </row>
    <row r="918" spans="9:9" ht="15.75" customHeight="1" x14ac:dyDescent="0.25">
      <c r="I918" s="62"/>
    </row>
    <row r="919" spans="9:9" ht="15.75" customHeight="1" x14ac:dyDescent="0.25">
      <c r="I919" s="62"/>
    </row>
    <row r="920" spans="9:9" ht="15.75" customHeight="1" x14ac:dyDescent="0.25">
      <c r="I920" s="62"/>
    </row>
    <row r="921" spans="9:9" ht="15.75" customHeight="1" x14ac:dyDescent="0.25">
      <c r="I921" s="62"/>
    </row>
    <row r="922" spans="9:9" ht="15.75" customHeight="1" x14ac:dyDescent="0.25">
      <c r="I922" s="62"/>
    </row>
    <row r="923" spans="9:9" ht="15.75" customHeight="1" x14ac:dyDescent="0.25">
      <c r="I923" s="62"/>
    </row>
    <row r="924" spans="9:9" ht="15.75" customHeight="1" x14ac:dyDescent="0.25">
      <c r="I924" s="62"/>
    </row>
    <row r="925" spans="9:9" ht="15.75" customHeight="1" x14ac:dyDescent="0.25">
      <c r="I925" s="62"/>
    </row>
    <row r="926" spans="9:9" ht="15.75" customHeight="1" x14ac:dyDescent="0.25">
      <c r="I926" s="62"/>
    </row>
    <row r="927" spans="9:9" ht="15.75" customHeight="1" x14ac:dyDescent="0.25">
      <c r="I927" s="62"/>
    </row>
    <row r="928" spans="9:9" ht="15.75" customHeight="1" x14ac:dyDescent="0.25">
      <c r="I928" s="62"/>
    </row>
    <row r="929" spans="9:9" ht="15.75" customHeight="1" x14ac:dyDescent="0.25">
      <c r="I929" s="62"/>
    </row>
    <row r="930" spans="9:9" ht="15.75" customHeight="1" x14ac:dyDescent="0.25">
      <c r="I930" s="62"/>
    </row>
    <row r="931" spans="9:9" ht="15.75" customHeight="1" x14ac:dyDescent="0.25">
      <c r="I931" s="62"/>
    </row>
    <row r="932" spans="9:9" ht="15.75" customHeight="1" x14ac:dyDescent="0.25">
      <c r="I932" s="62"/>
    </row>
    <row r="933" spans="9:9" ht="15.75" customHeight="1" x14ac:dyDescent="0.25">
      <c r="I933" s="62"/>
    </row>
    <row r="934" spans="9:9" ht="15.75" customHeight="1" x14ac:dyDescent="0.25">
      <c r="I934" s="62"/>
    </row>
    <row r="935" spans="9:9" ht="15.75" customHeight="1" x14ac:dyDescent="0.25">
      <c r="I935" s="62"/>
    </row>
    <row r="936" spans="9:9" ht="15.75" customHeight="1" x14ac:dyDescent="0.25">
      <c r="I936" s="62"/>
    </row>
    <row r="937" spans="9:9" ht="15.75" customHeight="1" x14ac:dyDescent="0.25">
      <c r="I937" s="62"/>
    </row>
    <row r="938" spans="9:9" ht="15.75" customHeight="1" x14ac:dyDescent="0.25">
      <c r="I938" s="62"/>
    </row>
    <row r="939" spans="9:9" ht="15.75" customHeight="1" x14ac:dyDescent="0.25">
      <c r="I939" s="62"/>
    </row>
    <row r="940" spans="9:9" ht="15.75" customHeight="1" x14ac:dyDescent="0.25">
      <c r="I940" s="62"/>
    </row>
    <row r="941" spans="9:9" ht="15.75" customHeight="1" x14ac:dyDescent="0.25">
      <c r="I941" s="62"/>
    </row>
    <row r="942" spans="9:9" ht="15.75" customHeight="1" x14ac:dyDescent="0.25">
      <c r="I942" s="62"/>
    </row>
    <row r="943" spans="9:9" ht="15.75" customHeight="1" x14ac:dyDescent="0.25">
      <c r="I943" s="62"/>
    </row>
    <row r="944" spans="9:9" ht="15.75" customHeight="1" x14ac:dyDescent="0.25">
      <c r="I944" s="62"/>
    </row>
    <row r="945" spans="9:9" ht="15.75" customHeight="1" x14ac:dyDescent="0.25">
      <c r="I945" s="62"/>
    </row>
    <row r="946" spans="9:9" ht="15.75" customHeight="1" x14ac:dyDescent="0.25">
      <c r="I946" s="62"/>
    </row>
    <row r="947" spans="9:9" ht="15.75" customHeight="1" x14ac:dyDescent="0.25">
      <c r="I947" s="62"/>
    </row>
    <row r="948" spans="9:9" ht="15.75" customHeight="1" x14ac:dyDescent="0.25">
      <c r="I948" s="62"/>
    </row>
    <row r="949" spans="9:9" ht="15.75" customHeight="1" x14ac:dyDescent="0.25">
      <c r="I949" s="62"/>
    </row>
    <row r="950" spans="9:9" ht="15.75" customHeight="1" x14ac:dyDescent="0.25">
      <c r="I950" s="62"/>
    </row>
    <row r="951" spans="9:9" ht="15.75" customHeight="1" x14ac:dyDescent="0.25">
      <c r="I951" s="62"/>
    </row>
    <row r="952" spans="9:9" ht="15.75" customHeight="1" x14ac:dyDescent="0.25">
      <c r="I952" s="62"/>
    </row>
    <row r="953" spans="9:9" ht="15.75" customHeight="1" x14ac:dyDescent="0.25">
      <c r="I953" s="62"/>
    </row>
    <row r="954" spans="9:9" ht="15.75" customHeight="1" x14ac:dyDescent="0.25">
      <c r="I954" s="62"/>
    </row>
    <row r="955" spans="9:9" ht="15.75" customHeight="1" x14ac:dyDescent="0.25">
      <c r="I955" s="62"/>
    </row>
    <row r="956" spans="9:9" ht="15.75" customHeight="1" x14ac:dyDescent="0.25">
      <c r="I956" s="62"/>
    </row>
    <row r="957" spans="9:9" ht="15.75" customHeight="1" x14ac:dyDescent="0.25">
      <c r="I957" s="62"/>
    </row>
    <row r="958" spans="9:9" ht="15.75" customHeight="1" x14ac:dyDescent="0.25">
      <c r="I958" s="62"/>
    </row>
    <row r="959" spans="9:9" ht="15.75" customHeight="1" x14ac:dyDescent="0.25">
      <c r="I959" s="62"/>
    </row>
    <row r="960" spans="9:9" ht="15.75" customHeight="1" x14ac:dyDescent="0.25">
      <c r="I960" s="62"/>
    </row>
    <row r="961" spans="9:9" ht="15.75" customHeight="1" x14ac:dyDescent="0.25">
      <c r="I961" s="62"/>
    </row>
    <row r="962" spans="9:9" ht="15.75" customHeight="1" x14ac:dyDescent="0.25">
      <c r="I962" s="62"/>
    </row>
    <row r="963" spans="9:9" ht="15.75" customHeight="1" x14ac:dyDescent="0.25">
      <c r="I963" s="62"/>
    </row>
    <row r="964" spans="9:9" ht="15.75" customHeight="1" x14ac:dyDescent="0.25">
      <c r="I964" s="62"/>
    </row>
    <row r="965" spans="9:9" ht="15.75" customHeight="1" x14ac:dyDescent="0.25">
      <c r="I965" s="62"/>
    </row>
    <row r="966" spans="9:9" ht="15.75" customHeight="1" x14ac:dyDescent="0.25">
      <c r="I966" s="62"/>
    </row>
    <row r="967" spans="9:9" ht="15.75" customHeight="1" x14ac:dyDescent="0.25">
      <c r="I967" s="62"/>
    </row>
    <row r="968" spans="9:9" ht="15.75" customHeight="1" x14ac:dyDescent="0.25">
      <c r="I968" s="62"/>
    </row>
    <row r="969" spans="9:9" ht="15.75" customHeight="1" x14ac:dyDescent="0.25">
      <c r="I969" s="62"/>
    </row>
    <row r="970" spans="9:9" ht="15.75" customHeight="1" x14ac:dyDescent="0.25">
      <c r="I970" s="62"/>
    </row>
    <row r="971" spans="9:9" ht="15.75" customHeight="1" x14ac:dyDescent="0.25">
      <c r="I971" s="62"/>
    </row>
    <row r="972" spans="9:9" ht="15.75" customHeight="1" x14ac:dyDescent="0.25">
      <c r="I972" s="62"/>
    </row>
    <row r="973" spans="9:9" ht="15.75" customHeight="1" x14ac:dyDescent="0.25">
      <c r="I973" s="62"/>
    </row>
    <row r="974" spans="9:9" ht="15.75" customHeight="1" x14ac:dyDescent="0.25">
      <c r="I974" s="62"/>
    </row>
    <row r="975" spans="9:9" ht="15.75" customHeight="1" x14ac:dyDescent="0.25">
      <c r="I975" s="62"/>
    </row>
    <row r="976" spans="9:9" ht="15.75" customHeight="1" x14ac:dyDescent="0.25">
      <c r="I976" s="62"/>
    </row>
    <row r="977" spans="9:9" ht="15.75" customHeight="1" x14ac:dyDescent="0.25">
      <c r="I977" s="62"/>
    </row>
    <row r="978" spans="9:9" ht="15.75" customHeight="1" x14ac:dyDescent="0.25">
      <c r="I978" s="62"/>
    </row>
    <row r="979" spans="9:9" ht="15.75" customHeight="1" x14ac:dyDescent="0.25">
      <c r="I979" s="62"/>
    </row>
    <row r="980" spans="9:9" ht="15.75" customHeight="1" x14ac:dyDescent="0.25">
      <c r="I980" s="62"/>
    </row>
    <row r="981" spans="9:9" ht="15.75" customHeight="1" x14ac:dyDescent="0.25">
      <c r="I981" s="62"/>
    </row>
    <row r="982" spans="9:9" ht="15.75" customHeight="1" x14ac:dyDescent="0.25">
      <c r="I982" s="62"/>
    </row>
    <row r="983" spans="9:9" ht="15.75" customHeight="1" x14ac:dyDescent="0.25">
      <c r="I983" s="62"/>
    </row>
    <row r="984" spans="9:9" ht="15.75" customHeight="1" x14ac:dyDescent="0.25">
      <c r="I984" s="62"/>
    </row>
    <row r="985" spans="9:9" ht="15.75" customHeight="1" x14ac:dyDescent="0.25">
      <c r="I985" s="62"/>
    </row>
    <row r="986" spans="9:9" ht="15.75" customHeight="1" x14ac:dyDescent="0.25">
      <c r="I986" s="62"/>
    </row>
    <row r="987" spans="9:9" ht="15.75" customHeight="1" x14ac:dyDescent="0.25">
      <c r="I987" s="62"/>
    </row>
    <row r="988" spans="9:9" ht="15.75" customHeight="1" x14ac:dyDescent="0.25">
      <c r="I988" s="62"/>
    </row>
    <row r="989" spans="9:9" ht="15.75" customHeight="1" x14ac:dyDescent="0.25">
      <c r="I989" s="62"/>
    </row>
    <row r="990" spans="9:9" ht="15.75" customHeight="1" x14ac:dyDescent="0.25">
      <c r="I990" s="62"/>
    </row>
    <row r="991" spans="9:9" ht="15.75" customHeight="1" x14ac:dyDescent="0.25">
      <c r="I991" s="62"/>
    </row>
    <row r="992" spans="9:9" ht="15.75" customHeight="1" x14ac:dyDescent="0.25">
      <c r="I992" s="62"/>
    </row>
    <row r="993" spans="9:9" ht="15.75" customHeight="1" x14ac:dyDescent="0.25">
      <c r="I993" s="62"/>
    </row>
    <row r="994" spans="9:9" ht="15.75" customHeight="1" x14ac:dyDescent="0.25">
      <c r="I994" s="62"/>
    </row>
    <row r="995" spans="9:9" ht="15.75" customHeight="1" x14ac:dyDescent="0.25">
      <c r="I995" s="62"/>
    </row>
    <row r="996" spans="9:9" ht="15.75" customHeight="1" x14ac:dyDescent="0.25">
      <c r="I996" s="62"/>
    </row>
    <row r="997" spans="9:9" ht="15.75" customHeight="1" x14ac:dyDescent="0.25">
      <c r="I997" s="62"/>
    </row>
    <row r="998" spans="9:9" ht="15.75" customHeight="1" x14ac:dyDescent="0.25">
      <c r="I998" s="62"/>
    </row>
    <row r="999" spans="9:9" ht="15.75" customHeight="1" x14ac:dyDescent="0.25">
      <c r="I999" s="62"/>
    </row>
    <row r="1000" spans="9:9" ht="15.75" customHeight="1" x14ac:dyDescent="0.25">
      <c r="I1000" s="62"/>
    </row>
  </sheetData>
  <mergeCells count="10">
    <mergeCell ref="A107:B107"/>
    <mergeCell ref="A124:B124"/>
    <mergeCell ref="A125:B125"/>
    <mergeCell ref="B8:H8"/>
    <mergeCell ref="B9:H9"/>
    <mergeCell ref="B10:H10"/>
    <mergeCell ref="A28:B28"/>
    <mergeCell ref="A46:B46"/>
    <mergeCell ref="A66:B66"/>
    <mergeCell ref="A92:B92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32.5703125" customWidth="1"/>
    <col min="2" max="2" width="16.85546875" customWidth="1"/>
    <col min="3" max="3" width="15.85546875" customWidth="1"/>
    <col min="4" max="4" width="14.85546875" customWidth="1"/>
    <col min="5" max="5" width="16.28515625" customWidth="1"/>
    <col min="6" max="6" width="15.42578125" customWidth="1"/>
    <col min="7" max="7" width="15.85546875" customWidth="1"/>
    <col min="8" max="8" width="14.85546875" customWidth="1"/>
    <col min="9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261</v>
      </c>
      <c r="B8" s="372"/>
      <c r="C8" s="372"/>
      <c r="D8" s="372"/>
      <c r="E8" s="372"/>
      <c r="F8" s="372"/>
      <c r="G8" s="372"/>
      <c r="H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  <c r="H9" s="372"/>
    </row>
    <row r="10" spans="1:26" x14ac:dyDescent="0.25">
      <c r="A10" s="371" t="s">
        <v>382</v>
      </c>
      <c r="B10" s="372"/>
      <c r="C10" s="372"/>
      <c r="D10" s="372"/>
      <c r="E10" s="372"/>
      <c r="F10" s="372"/>
      <c r="G10" s="372"/>
      <c r="H10" s="372"/>
    </row>
    <row r="11" spans="1:26" ht="7.5" customHeight="1" x14ac:dyDescent="0.25"/>
    <row r="12" spans="1:26" ht="12" customHeight="1" x14ac:dyDescent="0.25">
      <c r="A12" s="11" t="s">
        <v>4</v>
      </c>
      <c r="B12" s="11" t="s">
        <v>234</v>
      </c>
      <c r="C12" s="11" t="s">
        <v>383</v>
      </c>
      <c r="D12" s="11" t="s">
        <v>384</v>
      </c>
      <c r="E12" s="11" t="s">
        <v>385</v>
      </c>
      <c r="F12" s="11" t="s">
        <v>386</v>
      </c>
      <c r="G12" s="11" t="s">
        <v>387</v>
      </c>
      <c r="H12" s="11" t="s">
        <v>388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>
        <v>311</v>
      </c>
      <c r="D13" s="110">
        <v>312</v>
      </c>
      <c r="E13" s="110">
        <v>313</v>
      </c>
      <c r="F13" s="110">
        <v>314</v>
      </c>
      <c r="G13" s="110">
        <v>315</v>
      </c>
      <c r="H13" s="110">
        <v>316</v>
      </c>
    </row>
    <row r="14" spans="1:26" x14ac:dyDescent="0.25">
      <c r="A14" s="115" t="s">
        <v>240</v>
      </c>
      <c r="B14" s="103">
        <f t="shared" ref="B14:H14" si="0">SUM(B15:B19)</f>
        <v>305524748</v>
      </c>
      <c r="C14" s="103">
        <f t="shared" si="0"/>
        <v>83121564</v>
      </c>
      <c r="D14" s="103">
        <f t="shared" si="0"/>
        <v>13889930</v>
      </c>
      <c r="E14" s="103">
        <f t="shared" si="0"/>
        <v>118277225</v>
      </c>
      <c r="F14" s="103">
        <f t="shared" si="0"/>
        <v>15991435</v>
      </c>
      <c r="G14" s="103">
        <f t="shared" si="0"/>
        <v>58165984</v>
      </c>
      <c r="H14" s="103">
        <f t="shared" si="0"/>
        <v>16078610</v>
      </c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05" t="s">
        <v>241</v>
      </c>
      <c r="B15" s="106">
        <f t="shared" ref="B15:B19" si="1">SUM(C15:H15)</f>
        <v>107331428</v>
      </c>
      <c r="C15" s="123">
        <f>+'HAC A'!C16</f>
        <v>11289996</v>
      </c>
      <c r="D15" s="123">
        <f>+'HAC A'!D16</f>
        <v>11883582</v>
      </c>
      <c r="E15" s="123">
        <f>+'HAC A'!E16</f>
        <v>41040051</v>
      </c>
      <c r="F15" s="123">
        <f>+'HAC A'!F16</f>
        <v>9679336</v>
      </c>
      <c r="G15" s="123">
        <f>+'HAC A'!G16</f>
        <v>20768998</v>
      </c>
      <c r="H15" s="123">
        <f>+'HAC A'!H16</f>
        <v>12669465</v>
      </c>
    </row>
    <row r="16" spans="1:26" x14ac:dyDescent="0.25">
      <c r="A16" s="105" t="s">
        <v>242</v>
      </c>
      <c r="B16" s="106">
        <f t="shared" si="1"/>
        <v>3931074</v>
      </c>
      <c r="C16" s="123">
        <f>+'HAC A'!C19</f>
        <v>1938520</v>
      </c>
      <c r="D16" s="123">
        <f>+'HAC A'!D19</f>
        <v>362200</v>
      </c>
      <c r="E16" s="123">
        <f>+'HAC A'!E19</f>
        <v>878854</v>
      </c>
      <c r="F16" s="123">
        <f>+'HAC A'!F19</f>
        <v>140000</v>
      </c>
      <c r="G16" s="123">
        <f>+'HAC A'!G19</f>
        <v>179700</v>
      </c>
      <c r="H16" s="123">
        <f>+'HAC A'!H19</f>
        <v>431800</v>
      </c>
    </row>
    <row r="17" spans="1:26" x14ac:dyDescent="0.25">
      <c r="A17" s="105" t="s">
        <v>243</v>
      </c>
      <c r="B17" s="106">
        <f t="shared" si="1"/>
        <v>129381437</v>
      </c>
      <c r="C17" s="123">
        <f>+'HAC A'!C20</f>
        <v>5012239</v>
      </c>
      <c r="D17" s="123">
        <f>+'HAC A'!D20</f>
        <v>1644148</v>
      </c>
      <c r="E17" s="123">
        <f>+'HAC A'!E20</f>
        <v>76358320</v>
      </c>
      <c r="F17" s="123">
        <f>+'HAC A'!F20</f>
        <v>6172099</v>
      </c>
      <c r="G17" s="123">
        <f>+'HAC A'!G20</f>
        <v>37217286</v>
      </c>
      <c r="H17" s="123">
        <f>+'HAC A'!H20</f>
        <v>2977345</v>
      </c>
    </row>
    <row r="18" spans="1:26" x14ac:dyDescent="0.25">
      <c r="A18" s="105" t="s">
        <v>244</v>
      </c>
      <c r="B18" s="106">
        <f t="shared" si="1"/>
        <v>63380809</v>
      </c>
      <c r="C18" s="123">
        <f>+'HAC A'!C21</f>
        <v>63380809</v>
      </c>
      <c r="D18" s="123">
        <f>+'HAC A'!D21</f>
        <v>0</v>
      </c>
      <c r="E18" s="123">
        <f>+'HAC A'!E21</f>
        <v>0</v>
      </c>
      <c r="F18" s="123">
        <f>+'HAC A'!F21</f>
        <v>0</v>
      </c>
      <c r="G18" s="123">
        <f>+'HAC A'!G21</f>
        <v>0</v>
      </c>
      <c r="H18" s="123">
        <f>+'HAC A'!H21</f>
        <v>0</v>
      </c>
    </row>
    <row r="19" spans="1:26" x14ac:dyDescent="0.25">
      <c r="A19" s="105" t="s">
        <v>245</v>
      </c>
      <c r="B19" s="106">
        <f t="shared" si="1"/>
        <v>1500000</v>
      </c>
      <c r="C19" s="123">
        <f>+'HAC A'!C22</f>
        <v>1500000</v>
      </c>
      <c r="D19" s="123">
        <f>+'HAC A'!D22</f>
        <v>0</v>
      </c>
      <c r="E19" s="123">
        <f>+'HAC A'!E22</f>
        <v>0</v>
      </c>
      <c r="F19" s="123">
        <f>+'HAC A'!F22</f>
        <v>0</v>
      </c>
      <c r="G19" s="123">
        <f>+'HAC A'!G22</f>
        <v>0</v>
      </c>
      <c r="H19" s="123">
        <f>+'HAC A'!H22</f>
        <v>0</v>
      </c>
    </row>
    <row r="20" spans="1:26" x14ac:dyDescent="0.25">
      <c r="A20" s="115" t="s">
        <v>246</v>
      </c>
      <c r="B20" s="103">
        <f t="shared" ref="B20:H20" si="2">SUM(B21:B24)</f>
        <v>50672999</v>
      </c>
      <c r="C20" s="103">
        <f t="shared" si="2"/>
        <v>4156800</v>
      </c>
      <c r="D20" s="103">
        <f t="shared" si="2"/>
        <v>2255000</v>
      </c>
      <c r="E20" s="103">
        <f t="shared" si="2"/>
        <v>29681199</v>
      </c>
      <c r="F20" s="103">
        <f t="shared" si="2"/>
        <v>2120000</v>
      </c>
      <c r="G20" s="103">
        <f t="shared" si="2"/>
        <v>8440000</v>
      </c>
      <c r="H20" s="103">
        <f t="shared" si="2"/>
        <v>4020000</v>
      </c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05" t="s">
        <v>247</v>
      </c>
      <c r="B21" s="106">
        <f t="shared" ref="B21:B24" si="3">SUM(C21:H21)</f>
        <v>50672999</v>
      </c>
      <c r="C21" s="123">
        <f>+'HAC A'!C25</f>
        <v>4156800</v>
      </c>
      <c r="D21" s="123">
        <f>+'HAC A'!D25</f>
        <v>2255000</v>
      </c>
      <c r="E21" s="123">
        <f>+'HAC A'!E25</f>
        <v>29681199</v>
      </c>
      <c r="F21" s="123">
        <f>+'HAC A'!F25</f>
        <v>2120000</v>
      </c>
      <c r="G21" s="123">
        <f>+'HAC A'!G25</f>
        <v>8440000</v>
      </c>
      <c r="H21" s="123">
        <f>+'HAC A'!H25</f>
        <v>4020000</v>
      </c>
    </row>
    <row r="22" spans="1:26" ht="15.75" customHeight="1" x14ac:dyDescent="0.25">
      <c r="A22" s="105" t="s">
        <v>248</v>
      </c>
      <c r="B22" s="106">
        <f t="shared" si="3"/>
        <v>0</v>
      </c>
      <c r="C22" s="123">
        <f>+'HAC A'!C26</f>
        <v>0</v>
      </c>
      <c r="D22" s="123">
        <f>+'HAC A'!D26</f>
        <v>0</v>
      </c>
      <c r="E22" s="123">
        <f>+'HAC A'!E26</f>
        <v>0</v>
      </c>
      <c r="F22" s="123">
        <f>+'HAC A'!F26</f>
        <v>0</v>
      </c>
      <c r="G22" s="123">
        <f>+'HAC A'!G26</f>
        <v>0</v>
      </c>
      <c r="H22" s="123">
        <f>+'HAC A'!H26</f>
        <v>0</v>
      </c>
    </row>
    <row r="23" spans="1:26" ht="15.75" customHeight="1" x14ac:dyDescent="0.25">
      <c r="A23" s="105" t="s">
        <v>249</v>
      </c>
      <c r="B23" s="106">
        <f t="shared" si="3"/>
        <v>0</v>
      </c>
      <c r="C23" s="123">
        <f>+'HAC A'!C27</f>
        <v>0</v>
      </c>
      <c r="D23" s="123">
        <f>+'HAC A'!D27</f>
        <v>0</v>
      </c>
      <c r="E23" s="123">
        <f>+'HAC A'!E27</f>
        <v>0</v>
      </c>
      <c r="F23" s="123">
        <f>+'HAC A'!F27</f>
        <v>0</v>
      </c>
      <c r="G23" s="123">
        <f>+'HAC A'!G27</f>
        <v>0</v>
      </c>
      <c r="H23" s="123">
        <f>+'HAC A'!H27</f>
        <v>0</v>
      </c>
    </row>
    <row r="24" spans="1:26" ht="15.75" customHeight="1" x14ac:dyDescent="0.25">
      <c r="A24" s="105" t="s">
        <v>250</v>
      </c>
      <c r="B24" s="106">
        <f t="shared" si="3"/>
        <v>0</v>
      </c>
      <c r="C24" s="123">
        <f>+'HAC A'!C28</f>
        <v>0</v>
      </c>
      <c r="D24" s="123">
        <f>+'HAC A'!D28</f>
        <v>0</v>
      </c>
      <c r="E24" s="123">
        <f>+'HAC A'!E28</f>
        <v>0</v>
      </c>
      <c r="F24" s="123">
        <f>+'HAC A'!F28</f>
        <v>0</v>
      </c>
      <c r="G24" s="123">
        <f>+'HAC A'!G28</f>
        <v>0</v>
      </c>
      <c r="H24" s="123">
        <f>+'HAC A'!H28</f>
        <v>0</v>
      </c>
    </row>
    <row r="25" spans="1:26" ht="15.75" customHeight="1" x14ac:dyDescent="0.25">
      <c r="A25" s="115" t="s">
        <v>32</v>
      </c>
      <c r="B25" s="103">
        <f t="shared" ref="B25:H25" si="4">+B26</f>
        <v>308135646</v>
      </c>
      <c r="C25" s="103">
        <f t="shared" si="4"/>
        <v>308135646</v>
      </c>
      <c r="D25" s="103">
        <f t="shared" si="4"/>
        <v>0</v>
      </c>
      <c r="E25" s="103">
        <f t="shared" si="4"/>
        <v>0</v>
      </c>
      <c r="F25" s="103">
        <f t="shared" si="4"/>
        <v>0</v>
      </c>
      <c r="G25" s="103">
        <f t="shared" si="4"/>
        <v>0</v>
      </c>
      <c r="H25" s="103">
        <f t="shared" si="4"/>
        <v>0</v>
      </c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05" t="s">
        <v>252</v>
      </c>
      <c r="B26" s="106">
        <f>SUM(C26:H26)</f>
        <v>308135646</v>
      </c>
      <c r="C26" s="123">
        <f>+'HAC A'!C29</f>
        <v>308135646</v>
      </c>
      <c r="D26" s="123">
        <f>+'HAC A'!D29</f>
        <v>0</v>
      </c>
      <c r="E26" s="123">
        <f>+'HAC A'!E29</f>
        <v>0</v>
      </c>
      <c r="F26" s="123">
        <f>+'HAC A'!F29</f>
        <v>0</v>
      </c>
      <c r="G26" s="123">
        <f>+'HAC A'!G29</f>
        <v>0</v>
      </c>
      <c r="H26" s="123">
        <f>+'HAC A'!H29</f>
        <v>0</v>
      </c>
    </row>
    <row r="27" spans="1:26" ht="15.75" customHeight="1" x14ac:dyDescent="0.25">
      <c r="A27" s="115" t="s">
        <v>40</v>
      </c>
      <c r="B27" s="103">
        <f t="shared" ref="B27:H27" si="5">+B14+B20+B25</f>
        <v>664333393</v>
      </c>
      <c r="C27" s="103">
        <f t="shared" si="5"/>
        <v>395414010</v>
      </c>
      <c r="D27" s="103">
        <f t="shared" si="5"/>
        <v>16144930</v>
      </c>
      <c r="E27" s="103">
        <f t="shared" si="5"/>
        <v>147958424</v>
      </c>
      <c r="F27" s="103">
        <f t="shared" si="5"/>
        <v>18111435</v>
      </c>
      <c r="G27" s="103">
        <f t="shared" si="5"/>
        <v>66605984</v>
      </c>
      <c r="H27" s="103">
        <f t="shared" si="5"/>
        <v>20098610</v>
      </c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H8"/>
    <mergeCell ref="A9:H9"/>
    <mergeCell ref="A10:H10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32.5703125" customWidth="1"/>
    <col min="2" max="3" width="12" customWidth="1"/>
    <col min="4" max="4" width="11" customWidth="1"/>
    <col min="5" max="5" width="12" customWidth="1"/>
    <col min="6" max="6" width="15.42578125" customWidth="1"/>
    <col min="7" max="8" width="11" customWidth="1"/>
    <col min="9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H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  <c r="H9" s="372"/>
    </row>
    <row r="10" spans="1:26" x14ac:dyDescent="0.25">
      <c r="A10" s="371" t="s">
        <v>382</v>
      </c>
      <c r="B10" s="372"/>
      <c r="C10" s="372"/>
      <c r="D10" s="372"/>
      <c r="E10" s="372"/>
      <c r="F10" s="372"/>
      <c r="G10" s="372"/>
      <c r="H10" s="372"/>
    </row>
    <row r="11" spans="1:26" ht="7.5" customHeight="1" x14ac:dyDescent="0.25"/>
    <row r="12" spans="1:26" ht="12" customHeight="1" x14ac:dyDescent="0.25">
      <c r="A12" s="11" t="s">
        <v>4</v>
      </c>
      <c r="B12" s="11" t="s">
        <v>234</v>
      </c>
      <c r="C12" s="11" t="s">
        <v>383</v>
      </c>
      <c r="D12" s="11" t="s">
        <v>384</v>
      </c>
      <c r="E12" s="11" t="s">
        <v>385</v>
      </c>
      <c r="F12" s="11" t="s">
        <v>386</v>
      </c>
      <c r="G12" s="11" t="s">
        <v>387</v>
      </c>
      <c r="H12" s="11" t="s">
        <v>388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>
        <v>311</v>
      </c>
      <c r="D13" s="110">
        <v>312</v>
      </c>
      <c r="E13" s="110">
        <v>313</v>
      </c>
      <c r="F13" s="110">
        <v>314</v>
      </c>
      <c r="G13" s="110">
        <v>315</v>
      </c>
      <c r="H13" s="110">
        <v>316</v>
      </c>
    </row>
    <row r="14" spans="1:26" x14ac:dyDescent="0.25">
      <c r="A14" s="115" t="s">
        <v>240</v>
      </c>
      <c r="B14" s="103">
        <f t="shared" ref="B14:H14" si="0">+B15+B21+B22</f>
        <v>305524748</v>
      </c>
      <c r="C14" s="103">
        <f t="shared" si="0"/>
        <v>83121564</v>
      </c>
      <c r="D14" s="103">
        <f t="shared" si="0"/>
        <v>13889930</v>
      </c>
      <c r="E14" s="103">
        <f t="shared" si="0"/>
        <v>118277225</v>
      </c>
      <c r="F14" s="103">
        <f t="shared" si="0"/>
        <v>15991435</v>
      </c>
      <c r="G14" s="103">
        <f t="shared" si="0"/>
        <v>58165984</v>
      </c>
      <c r="H14" s="103">
        <f t="shared" si="0"/>
        <v>16078610</v>
      </c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8" t="s">
        <v>266</v>
      </c>
      <c r="B15" s="133">
        <f t="shared" ref="B15:H15" si="1">+B16+B19+B20</f>
        <v>240643939</v>
      </c>
      <c r="C15" s="145">
        <f t="shared" si="1"/>
        <v>18240755</v>
      </c>
      <c r="D15" s="145">
        <f t="shared" si="1"/>
        <v>13889930</v>
      </c>
      <c r="E15" s="145">
        <f t="shared" si="1"/>
        <v>118277225</v>
      </c>
      <c r="F15" s="145">
        <f t="shared" si="1"/>
        <v>15991435</v>
      </c>
      <c r="G15" s="145">
        <f t="shared" si="1"/>
        <v>58165984</v>
      </c>
      <c r="H15" s="145">
        <f t="shared" si="1"/>
        <v>16078610</v>
      </c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x14ac:dyDescent="0.25">
      <c r="A16" s="19" t="s">
        <v>241</v>
      </c>
      <c r="B16" s="106">
        <f t="shared" ref="B16:H16" si="2">+B17+B18</f>
        <v>107331428</v>
      </c>
      <c r="C16" s="116">
        <f t="shared" si="2"/>
        <v>11289996</v>
      </c>
      <c r="D16" s="116">
        <f t="shared" si="2"/>
        <v>11883582</v>
      </c>
      <c r="E16" s="116">
        <f t="shared" si="2"/>
        <v>41040051</v>
      </c>
      <c r="F16" s="116">
        <f t="shared" si="2"/>
        <v>9679336</v>
      </c>
      <c r="G16" s="116">
        <f t="shared" si="2"/>
        <v>20768998</v>
      </c>
      <c r="H16" s="116">
        <f t="shared" si="2"/>
        <v>12669465</v>
      </c>
    </row>
    <row r="17" spans="1:26" x14ac:dyDescent="0.25">
      <c r="A17" s="8" t="s">
        <v>267</v>
      </c>
      <c r="B17" s="106">
        <f t="shared" ref="B17:B22" si="3">SUM(C17:H17)</f>
        <v>103245980</v>
      </c>
      <c r="C17" s="123">
        <f>+'HAC B'!D28</f>
        <v>11289996</v>
      </c>
      <c r="D17" s="123">
        <f>+'HAC B'!E28</f>
        <v>10834902</v>
      </c>
      <c r="E17" s="123">
        <f>+'HAC B'!F28</f>
        <v>38577074</v>
      </c>
      <c r="F17" s="123">
        <f>+'HAC B'!G28</f>
        <v>9105545</v>
      </c>
      <c r="G17" s="123">
        <f>+'HAC B'!H28</f>
        <v>20768998</v>
      </c>
      <c r="H17" s="123">
        <f>+'HAC B'!I28</f>
        <v>12669465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8" t="s">
        <v>268</v>
      </c>
      <c r="B18" s="106">
        <f t="shared" si="3"/>
        <v>4085448</v>
      </c>
      <c r="C18" s="123">
        <f>+'HAC B'!D46</f>
        <v>0</v>
      </c>
      <c r="D18" s="123">
        <f>+'HAC B'!E46</f>
        <v>1048680</v>
      </c>
      <c r="E18" s="123">
        <f>+'HAC B'!F46</f>
        <v>2462977</v>
      </c>
      <c r="F18" s="123">
        <f>+'HAC B'!G46</f>
        <v>573791</v>
      </c>
      <c r="G18" s="123">
        <f>+'HAC B'!H46</f>
        <v>0</v>
      </c>
      <c r="H18" s="123">
        <f>+'HAC B'!I46</f>
        <v>0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19" t="s">
        <v>242</v>
      </c>
      <c r="B19" s="106">
        <f t="shared" si="3"/>
        <v>3931074</v>
      </c>
      <c r="C19" s="116">
        <f>+'HAC B'!D66</f>
        <v>1938520</v>
      </c>
      <c r="D19" s="116">
        <f>+'HAC B'!E66</f>
        <v>362200</v>
      </c>
      <c r="E19" s="116">
        <f>+'HAC B'!F66</f>
        <v>878854</v>
      </c>
      <c r="F19" s="116">
        <f>+'HAC B'!G66</f>
        <v>140000</v>
      </c>
      <c r="G19" s="116">
        <f>+'HAC B'!H66</f>
        <v>179700</v>
      </c>
      <c r="H19" s="116">
        <f>+'HAC B'!I66</f>
        <v>431800</v>
      </c>
    </row>
    <row r="20" spans="1:26" x14ac:dyDescent="0.25">
      <c r="A20" s="19" t="s">
        <v>243</v>
      </c>
      <c r="B20" s="106">
        <f t="shared" si="3"/>
        <v>129381437</v>
      </c>
      <c r="C20" s="116">
        <f>+'HAC B'!D92</f>
        <v>5012239</v>
      </c>
      <c r="D20" s="116">
        <f>+'HAC B'!E92</f>
        <v>1644148</v>
      </c>
      <c r="E20" s="116">
        <f>+'HAC B'!F92</f>
        <v>76358320</v>
      </c>
      <c r="F20" s="116">
        <f>+'HAC B'!G92</f>
        <v>6172099</v>
      </c>
      <c r="G20" s="116">
        <f>+'HAC B'!H92</f>
        <v>37217286</v>
      </c>
      <c r="H20" s="116">
        <f>+'HAC B'!I92</f>
        <v>2977345</v>
      </c>
    </row>
    <row r="21" spans="1:26" ht="15.75" customHeight="1" x14ac:dyDescent="0.25">
      <c r="A21" s="19" t="s">
        <v>244</v>
      </c>
      <c r="B21" s="106">
        <f t="shared" si="3"/>
        <v>63380809</v>
      </c>
      <c r="C21" s="116">
        <f>+'HAC B'!D111</f>
        <v>63380809</v>
      </c>
      <c r="D21" s="116">
        <f>+'HAC B'!E111</f>
        <v>0</v>
      </c>
      <c r="E21" s="116">
        <f>+'HAC B'!F111</f>
        <v>0</v>
      </c>
      <c r="F21" s="116">
        <f>+'HAC B'!G111</f>
        <v>0</v>
      </c>
      <c r="G21" s="116">
        <f>+'HAC B'!H111</f>
        <v>0</v>
      </c>
      <c r="H21" s="116">
        <f>+'HAC B'!I111</f>
        <v>0</v>
      </c>
    </row>
    <row r="22" spans="1:26" ht="15.75" customHeight="1" x14ac:dyDescent="0.25">
      <c r="A22" s="19" t="s">
        <v>245</v>
      </c>
      <c r="B22" s="106">
        <f t="shared" si="3"/>
        <v>1500000</v>
      </c>
      <c r="C22" s="116">
        <f>+'HAC B'!D113</f>
        <v>1500000</v>
      </c>
      <c r="D22" s="116">
        <f>+'HAC B'!E113</f>
        <v>0</v>
      </c>
      <c r="E22" s="116">
        <f>+'HAC B'!F113</f>
        <v>0</v>
      </c>
      <c r="F22" s="116">
        <f>+'HAC B'!G113</f>
        <v>0</v>
      </c>
      <c r="G22" s="116">
        <f>+'HAC B'!H113</f>
        <v>0</v>
      </c>
      <c r="H22" s="116">
        <f>+'HAC B'!I113</f>
        <v>0</v>
      </c>
    </row>
    <row r="23" spans="1:26" ht="15.75" customHeight="1" x14ac:dyDescent="0.25">
      <c r="A23" s="115" t="s">
        <v>246</v>
      </c>
      <c r="B23" s="103">
        <f t="shared" ref="B23:H23" si="4">+B24+B27+B28</f>
        <v>50672999</v>
      </c>
      <c r="C23" s="103">
        <f t="shared" si="4"/>
        <v>4156800</v>
      </c>
      <c r="D23" s="103">
        <f t="shared" si="4"/>
        <v>2255000</v>
      </c>
      <c r="E23" s="103">
        <f t="shared" si="4"/>
        <v>29681199</v>
      </c>
      <c r="F23" s="103">
        <f t="shared" si="4"/>
        <v>2120000</v>
      </c>
      <c r="G23" s="103">
        <f t="shared" si="4"/>
        <v>8440000</v>
      </c>
      <c r="H23" s="103">
        <f t="shared" si="4"/>
        <v>4020000</v>
      </c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8" t="s">
        <v>269</v>
      </c>
      <c r="B24" s="106">
        <f t="shared" ref="B24:H24" si="5">+B25+B26</f>
        <v>50672999</v>
      </c>
      <c r="C24" s="119">
        <f t="shared" si="5"/>
        <v>4156800</v>
      </c>
      <c r="D24" s="119">
        <f t="shared" si="5"/>
        <v>2255000</v>
      </c>
      <c r="E24" s="119">
        <f t="shared" si="5"/>
        <v>29681199</v>
      </c>
      <c r="F24" s="119">
        <f t="shared" si="5"/>
        <v>2120000</v>
      </c>
      <c r="G24" s="119">
        <f t="shared" si="5"/>
        <v>8440000</v>
      </c>
      <c r="H24" s="119">
        <f t="shared" si="5"/>
        <v>4020000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 x14ac:dyDescent="0.25">
      <c r="A25" s="19" t="s">
        <v>247</v>
      </c>
      <c r="B25" s="106">
        <f t="shared" ref="B25:B28" si="6">SUM(C25:H25)</f>
        <v>50672999</v>
      </c>
      <c r="C25" s="116">
        <f>+'HAC B'!D107</f>
        <v>4156800</v>
      </c>
      <c r="D25" s="116">
        <f>+'HAC B'!E107</f>
        <v>2255000</v>
      </c>
      <c r="E25" s="116">
        <f>+'HAC B'!F107</f>
        <v>29681199</v>
      </c>
      <c r="F25" s="116">
        <f>+'HAC B'!G107</f>
        <v>2120000</v>
      </c>
      <c r="G25" s="116">
        <f>+'HAC B'!H107</f>
        <v>8440000</v>
      </c>
      <c r="H25" s="116">
        <f>+'HAC B'!I107</f>
        <v>4020000</v>
      </c>
    </row>
    <row r="26" spans="1:26" ht="15.75" customHeight="1" x14ac:dyDescent="0.25">
      <c r="A26" s="19" t="s">
        <v>248</v>
      </c>
      <c r="B26" s="106">
        <f t="shared" si="6"/>
        <v>0</v>
      </c>
      <c r="C26" s="116">
        <f>+'HAC B'!D115</f>
        <v>0</v>
      </c>
      <c r="D26" s="116">
        <f>+'HAC B'!E115</f>
        <v>0</v>
      </c>
      <c r="E26" s="116">
        <f>+'HAC B'!F115</f>
        <v>0</v>
      </c>
      <c r="F26" s="116">
        <f>+'HAC B'!G115</f>
        <v>0</v>
      </c>
      <c r="G26" s="116">
        <f>+'HAC B'!H115</f>
        <v>0</v>
      </c>
      <c r="H26" s="116">
        <f>+'HAC B'!I115</f>
        <v>0</v>
      </c>
    </row>
    <row r="27" spans="1:26" ht="15.75" customHeight="1" x14ac:dyDescent="0.25">
      <c r="A27" s="19" t="s">
        <v>249</v>
      </c>
      <c r="B27" s="106">
        <f t="shared" si="6"/>
        <v>0</v>
      </c>
      <c r="C27" s="116">
        <f>+'HAC B'!D117</f>
        <v>0</v>
      </c>
      <c r="D27" s="116">
        <f>+'HAC B'!E117</f>
        <v>0</v>
      </c>
      <c r="E27" s="116">
        <f>+'HAC B'!F117</f>
        <v>0</v>
      </c>
      <c r="F27" s="116">
        <f>+'HAC B'!G117</f>
        <v>0</v>
      </c>
      <c r="G27" s="116">
        <f>+'HAC B'!H117</f>
        <v>0</v>
      </c>
      <c r="H27" s="116">
        <f>+'HAC B'!I117</f>
        <v>0</v>
      </c>
    </row>
    <row r="28" spans="1:26" ht="15.75" customHeight="1" x14ac:dyDescent="0.25">
      <c r="A28" s="19" t="s">
        <v>250</v>
      </c>
      <c r="B28" s="106">
        <f t="shared" si="6"/>
        <v>0</v>
      </c>
      <c r="C28" s="116">
        <f>+'HAC B'!D119</f>
        <v>0</v>
      </c>
      <c r="D28" s="116">
        <f>+'HAC B'!E119</f>
        <v>0</v>
      </c>
      <c r="E28" s="116">
        <f>+'HAC B'!F119</f>
        <v>0</v>
      </c>
      <c r="F28" s="116">
        <f>+'HAC B'!G119</f>
        <v>0</v>
      </c>
      <c r="G28" s="116">
        <f>+'HAC B'!H119</f>
        <v>0</v>
      </c>
      <c r="H28" s="116">
        <f>+'HAC B'!I119</f>
        <v>0</v>
      </c>
    </row>
    <row r="29" spans="1:26" ht="15.75" customHeight="1" x14ac:dyDescent="0.25">
      <c r="A29" s="115" t="s">
        <v>32</v>
      </c>
      <c r="B29" s="103">
        <f t="shared" ref="B29:H29" si="7">+B30</f>
        <v>308135646</v>
      </c>
      <c r="C29" s="103">
        <f t="shared" si="7"/>
        <v>308135646</v>
      </c>
      <c r="D29" s="103">
        <f t="shared" si="7"/>
        <v>0</v>
      </c>
      <c r="E29" s="103">
        <f t="shared" si="7"/>
        <v>0</v>
      </c>
      <c r="F29" s="103">
        <f t="shared" si="7"/>
        <v>0</v>
      </c>
      <c r="G29" s="103">
        <f t="shared" si="7"/>
        <v>0</v>
      </c>
      <c r="H29" s="103">
        <f t="shared" si="7"/>
        <v>0</v>
      </c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05" t="s">
        <v>252</v>
      </c>
      <c r="B30" s="106">
        <f>SUM(C30:H30)</f>
        <v>308135646</v>
      </c>
      <c r="C30" s="116">
        <f>+'HAC B'!D121</f>
        <v>308135646</v>
      </c>
      <c r="D30" s="116">
        <f>+'HAC B'!E121</f>
        <v>0</v>
      </c>
      <c r="E30" s="116">
        <f>+'HAC B'!F121</f>
        <v>0</v>
      </c>
      <c r="F30" s="116">
        <f>+'HAC B'!G121</f>
        <v>0</v>
      </c>
      <c r="G30" s="116">
        <f>+'HAC B'!H121</f>
        <v>0</v>
      </c>
      <c r="H30" s="116">
        <f>+'HAC B'!I121</f>
        <v>0</v>
      </c>
    </row>
    <row r="31" spans="1:26" ht="15.75" customHeight="1" x14ac:dyDescent="0.25">
      <c r="A31" s="115" t="s">
        <v>40</v>
      </c>
      <c r="B31" s="103">
        <f t="shared" ref="B31:H31" si="8">+B14+B23+B29</f>
        <v>664333393</v>
      </c>
      <c r="C31" s="103">
        <f t="shared" si="8"/>
        <v>395414010</v>
      </c>
      <c r="D31" s="103">
        <f t="shared" si="8"/>
        <v>16144930</v>
      </c>
      <c r="E31" s="103">
        <f t="shared" si="8"/>
        <v>147958424</v>
      </c>
      <c r="F31" s="103">
        <f t="shared" si="8"/>
        <v>18111435</v>
      </c>
      <c r="G31" s="103">
        <f t="shared" si="8"/>
        <v>66605984</v>
      </c>
      <c r="H31" s="103">
        <f t="shared" si="8"/>
        <v>20098610</v>
      </c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H8"/>
    <mergeCell ref="A9:H9"/>
    <mergeCell ref="A10:H10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3" workbookViewId="0">
      <selection activeCell="B112" sqref="B112"/>
    </sheetView>
  </sheetViews>
  <sheetFormatPr baseColWidth="10" defaultColWidth="14.42578125" defaultRowHeight="15" customHeight="1" x14ac:dyDescent="0.25"/>
  <cols>
    <col min="1" max="1" width="9.42578125" customWidth="1"/>
    <col min="2" max="2" width="37.140625" customWidth="1"/>
    <col min="3" max="3" width="16.85546875" customWidth="1"/>
    <col min="4" max="4" width="18.140625" customWidth="1"/>
    <col min="5" max="5" width="14.85546875" customWidth="1"/>
    <col min="6" max="6" width="20" customWidth="1"/>
    <col min="7" max="7" width="15.42578125" customWidth="1"/>
    <col min="8" max="8" width="15.85546875" customWidth="1"/>
    <col min="9" max="9" width="20.140625" customWidth="1"/>
    <col min="10" max="12" width="11" customWidth="1"/>
    <col min="13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261</v>
      </c>
      <c r="B8" s="372"/>
      <c r="C8" s="372"/>
      <c r="D8" s="372"/>
      <c r="E8" s="372"/>
      <c r="F8" s="372"/>
      <c r="G8" s="372"/>
      <c r="H8" s="372"/>
      <c r="I8" s="372"/>
    </row>
    <row r="9" spans="1:26" x14ac:dyDescent="0.25">
      <c r="A9" s="374" t="s">
        <v>270</v>
      </c>
      <c r="B9" s="372"/>
      <c r="C9" s="372"/>
      <c r="D9" s="372"/>
      <c r="E9" s="372"/>
      <c r="F9" s="372"/>
      <c r="G9" s="372"/>
      <c r="H9" s="372"/>
      <c r="I9" s="372"/>
    </row>
    <row r="10" spans="1:26" x14ac:dyDescent="0.25">
      <c r="A10" s="371" t="s">
        <v>382</v>
      </c>
      <c r="B10" s="372"/>
      <c r="C10" s="372"/>
      <c r="D10" s="372"/>
      <c r="E10" s="372"/>
      <c r="F10" s="372"/>
      <c r="G10" s="372"/>
      <c r="H10" s="372"/>
      <c r="I10" s="372"/>
    </row>
    <row r="11" spans="1:26" ht="7.5" customHeight="1" x14ac:dyDescent="0.25"/>
    <row r="12" spans="1:26" ht="12" customHeight="1" x14ac:dyDescent="0.25">
      <c r="A12" s="11" t="s">
        <v>68</v>
      </c>
      <c r="B12" s="11" t="s">
        <v>272</v>
      </c>
      <c r="C12" s="11" t="s">
        <v>234</v>
      </c>
      <c r="D12" s="11" t="s">
        <v>383</v>
      </c>
      <c r="E12" s="11" t="s">
        <v>384</v>
      </c>
      <c r="F12" s="11" t="s">
        <v>385</v>
      </c>
      <c r="G12" s="11" t="s">
        <v>386</v>
      </c>
      <c r="H12" s="11" t="s">
        <v>387</v>
      </c>
      <c r="I12" s="11" t="s">
        <v>388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/>
      <c r="D13" s="110">
        <v>311</v>
      </c>
      <c r="E13" s="110">
        <v>312</v>
      </c>
      <c r="F13" s="110">
        <v>313</v>
      </c>
      <c r="G13" s="110">
        <v>314</v>
      </c>
      <c r="H13" s="110">
        <v>315</v>
      </c>
      <c r="I13" s="110">
        <v>316</v>
      </c>
    </row>
    <row r="14" spans="1:26" x14ac:dyDescent="0.25">
      <c r="A14" s="127" t="s">
        <v>79</v>
      </c>
      <c r="B14" s="8" t="s">
        <v>274</v>
      </c>
      <c r="C14" s="133">
        <f t="shared" ref="C14:C27" si="0">SUM(D14:I14)</f>
        <v>24222549</v>
      </c>
      <c r="D14" s="129">
        <v>2813397</v>
      </c>
      <c r="E14" s="129">
        <v>2784838</v>
      </c>
      <c r="F14" s="129">
        <v>8417583</v>
      </c>
      <c r="G14" s="129">
        <v>2364323</v>
      </c>
      <c r="H14" s="129">
        <v>5000957</v>
      </c>
      <c r="I14" s="129">
        <v>2841451</v>
      </c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7" t="s">
        <v>82</v>
      </c>
      <c r="B15" s="8" t="s">
        <v>275</v>
      </c>
      <c r="C15" s="133">
        <f t="shared" si="0"/>
        <v>6795939</v>
      </c>
      <c r="D15" s="129">
        <v>543879</v>
      </c>
      <c r="E15" s="129">
        <v>627201</v>
      </c>
      <c r="F15" s="129">
        <v>2661748</v>
      </c>
      <c r="G15" s="129">
        <v>703880</v>
      </c>
      <c r="H15" s="129">
        <v>1343598</v>
      </c>
      <c r="I15" s="129">
        <v>915633</v>
      </c>
    </row>
    <row r="16" spans="1:26" x14ac:dyDescent="0.25">
      <c r="A16" s="127" t="s">
        <v>84</v>
      </c>
      <c r="B16" s="8" t="s">
        <v>276</v>
      </c>
      <c r="C16" s="133">
        <f t="shared" si="0"/>
        <v>3562433</v>
      </c>
      <c r="D16" s="129">
        <v>0</v>
      </c>
      <c r="E16" s="129">
        <v>611100</v>
      </c>
      <c r="F16" s="129">
        <v>2024568</v>
      </c>
      <c r="G16" s="129">
        <v>29295</v>
      </c>
      <c r="H16" s="129">
        <v>541885</v>
      </c>
      <c r="I16" s="129">
        <v>355585</v>
      </c>
      <c r="J16" s="65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127" t="s">
        <v>86</v>
      </c>
      <c r="B17" s="8" t="s">
        <v>277</v>
      </c>
      <c r="C17" s="133">
        <f t="shared" si="0"/>
        <v>9376738</v>
      </c>
      <c r="D17" s="129">
        <v>1341362</v>
      </c>
      <c r="E17" s="129">
        <v>613753</v>
      </c>
      <c r="F17" s="129">
        <v>2878041</v>
      </c>
      <c r="G17" s="129">
        <v>1357424</v>
      </c>
      <c r="H17" s="129">
        <v>1955139</v>
      </c>
      <c r="I17" s="129">
        <v>1231019</v>
      </c>
      <c r="J17" s="65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27" t="s">
        <v>88</v>
      </c>
      <c r="B18" s="8" t="s">
        <v>278</v>
      </c>
      <c r="C18" s="133">
        <f t="shared" si="0"/>
        <v>21402323</v>
      </c>
      <c r="D18" s="129">
        <v>2288931</v>
      </c>
      <c r="E18" s="129">
        <v>2416108</v>
      </c>
      <c r="F18" s="129">
        <v>8036293</v>
      </c>
      <c r="G18" s="129">
        <v>1322062</v>
      </c>
      <c r="H18" s="129">
        <v>4158559</v>
      </c>
      <c r="I18" s="129">
        <v>3180370</v>
      </c>
    </row>
    <row r="19" spans="1:26" x14ac:dyDescent="0.25">
      <c r="A19" s="127" t="s">
        <v>90</v>
      </c>
      <c r="B19" s="8" t="s">
        <v>279</v>
      </c>
      <c r="C19" s="133">
        <f t="shared" si="0"/>
        <v>1651329</v>
      </c>
      <c r="D19" s="129">
        <v>21600</v>
      </c>
      <c r="E19" s="129">
        <v>33767</v>
      </c>
      <c r="F19" s="129">
        <v>133171</v>
      </c>
      <c r="G19" s="129">
        <v>0</v>
      </c>
      <c r="H19" s="129">
        <v>1438997</v>
      </c>
      <c r="I19" s="129">
        <v>23794</v>
      </c>
    </row>
    <row r="20" spans="1:26" x14ac:dyDescent="0.25">
      <c r="A20" s="127" t="s">
        <v>165</v>
      </c>
      <c r="B20" s="8" t="s">
        <v>280</v>
      </c>
      <c r="C20" s="133">
        <f t="shared" si="0"/>
        <v>7558701</v>
      </c>
      <c r="D20" s="129">
        <v>1265398</v>
      </c>
      <c r="E20" s="129">
        <v>1092982</v>
      </c>
      <c r="F20" s="129">
        <v>3036170</v>
      </c>
      <c r="G20" s="129">
        <v>1097363</v>
      </c>
      <c r="H20" s="129">
        <v>52524</v>
      </c>
      <c r="I20" s="129">
        <v>1014264</v>
      </c>
    </row>
    <row r="21" spans="1:26" ht="15.75" customHeight="1" x14ac:dyDescent="0.25">
      <c r="A21" s="127" t="s">
        <v>92</v>
      </c>
      <c r="B21" s="8" t="s">
        <v>281</v>
      </c>
      <c r="C21" s="133">
        <f t="shared" si="0"/>
        <v>1505577</v>
      </c>
      <c r="D21" s="129">
        <v>95537</v>
      </c>
      <c r="E21" s="129">
        <v>80094</v>
      </c>
      <c r="F21" s="129">
        <v>462029</v>
      </c>
      <c r="G21" s="129">
        <v>5896</v>
      </c>
      <c r="H21" s="129">
        <v>796620</v>
      </c>
      <c r="I21" s="129">
        <v>65401</v>
      </c>
    </row>
    <row r="22" spans="1:26" ht="15.75" customHeight="1" x14ac:dyDescent="0.25">
      <c r="A22" s="127" t="s">
        <v>131</v>
      </c>
      <c r="B22" s="8" t="s">
        <v>282</v>
      </c>
      <c r="C22" s="133">
        <f t="shared" si="0"/>
        <v>5244660</v>
      </c>
      <c r="D22" s="129">
        <v>449959</v>
      </c>
      <c r="E22" s="129">
        <v>300970</v>
      </c>
      <c r="F22" s="129">
        <v>1359970</v>
      </c>
      <c r="G22" s="129">
        <v>188215</v>
      </c>
      <c r="H22" s="129">
        <v>2683912</v>
      </c>
      <c r="I22" s="129">
        <v>261634</v>
      </c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27" t="s">
        <v>133</v>
      </c>
      <c r="B23" s="8" t="s">
        <v>283</v>
      </c>
      <c r="C23" s="133">
        <f t="shared" si="0"/>
        <v>8645906</v>
      </c>
      <c r="D23" s="129">
        <v>764331</v>
      </c>
      <c r="E23" s="129">
        <v>918777</v>
      </c>
      <c r="F23" s="129">
        <v>4077235</v>
      </c>
      <c r="G23" s="129">
        <v>628524</v>
      </c>
      <c r="H23" s="129">
        <v>1413690</v>
      </c>
      <c r="I23" s="129">
        <v>843349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A24" s="127" t="s">
        <v>136</v>
      </c>
      <c r="B24" s="8" t="s">
        <v>284</v>
      </c>
      <c r="C24" s="133">
        <f t="shared" si="0"/>
        <v>6931872</v>
      </c>
      <c r="D24" s="129">
        <v>879911</v>
      </c>
      <c r="E24" s="129">
        <v>693985</v>
      </c>
      <c r="F24" s="129">
        <v>2799178</v>
      </c>
      <c r="G24" s="129">
        <v>725253</v>
      </c>
      <c r="H24" s="129">
        <v>834035</v>
      </c>
      <c r="I24" s="129">
        <v>999510</v>
      </c>
    </row>
    <row r="25" spans="1:26" ht="15.75" customHeight="1" x14ac:dyDescent="0.25">
      <c r="A25" s="127" t="s">
        <v>183</v>
      </c>
      <c r="B25" s="8" t="s">
        <v>285</v>
      </c>
      <c r="C25" s="133">
        <f t="shared" si="0"/>
        <v>4092625</v>
      </c>
      <c r="D25" s="129">
        <v>519121</v>
      </c>
      <c r="E25" s="129">
        <v>409431</v>
      </c>
      <c r="F25" s="129">
        <v>1651432</v>
      </c>
      <c r="G25" s="129">
        <v>427877</v>
      </c>
      <c r="H25" s="129">
        <v>495082</v>
      </c>
      <c r="I25" s="129">
        <v>589682</v>
      </c>
    </row>
    <row r="26" spans="1:26" ht="15.75" customHeight="1" x14ac:dyDescent="0.25">
      <c r="A26" s="127" t="s">
        <v>94</v>
      </c>
      <c r="B26" s="8" t="s">
        <v>286</v>
      </c>
      <c r="C26" s="133">
        <f t="shared" si="0"/>
        <v>2255328</v>
      </c>
      <c r="D26" s="129">
        <v>306570</v>
      </c>
      <c r="E26" s="129">
        <v>251896</v>
      </c>
      <c r="F26" s="129">
        <v>1039656</v>
      </c>
      <c r="G26" s="129">
        <v>255433</v>
      </c>
      <c r="H26" s="129">
        <v>54000</v>
      </c>
      <c r="I26" s="129">
        <v>347773</v>
      </c>
    </row>
    <row r="27" spans="1:26" ht="15.75" customHeight="1" x14ac:dyDescent="0.25">
      <c r="A27" s="127" t="s">
        <v>140</v>
      </c>
      <c r="B27" s="8" t="s">
        <v>287</v>
      </c>
      <c r="C27" s="133">
        <f t="shared" si="0"/>
        <v>0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</row>
    <row r="28" spans="1:26" ht="15.75" customHeight="1" x14ac:dyDescent="0.25">
      <c r="A28" s="102"/>
      <c r="B28" s="115" t="s">
        <v>288</v>
      </c>
      <c r="C28" s="103">
        <f t="shared" ref="C28:I28" si="1">SUM(C14:C27)</f>
        <v>103245980</v>
      </c>
      <c r="D28" s="103">
        <f t="shared" si="1"/>
        <v>11289996</v>
      </c>
      <c r="E28" s="103">
        <f t="shared" si="1"/>
        <v>10834902</v>
      </c>
      <c r="F28" s="103">
        <f t="shared" si="1"/>
        <v>38577074</v>
      </c>
      <c r="G28" s="103">
        <f t="shared" si="1"/>
        <v>9105545</v>
      </c>
      <c r="H28" s="103">
        <f t="shared" si="1"/>
        <v>20768998</v>
      </c>
      <c r="I28" s="103">
        <f t="shared" si="1"/>
        <v>12669465</v>
      </c>
      <c r="J28" s="28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D29" s="63"/>
      <c r="E29" s="63"/>
      <c r="F29" s="63"/>
      <c r="G29" s="63"/>
      <c r="H29" s="63"/>
    </row>
    <row r="30" spans="1:26" ht="12" customHeight="1" x14ac:dyDescent="0.25">
      <c r="A30" s="11" t="s">
        <v>68</v>
      </c>
      <c r="B30" s="11" t="s">
        <v>289</v>
      </c>
      <c r="C30" s="11" t="s">
        <v>234</v>
      </c>
      <c r="D30" s="11" t="s">
        <v>383</v>
      </c>
      <c r="E30" s="11" t="s">
        <v>384</v>
      </c>
      <c r="F30" s="11" t="s">
        <v>385</v>
      </c>
      <c r="G30" s="11" t="s">
        <v>386</v>
      </c>
      <c r="H30" s="11" t="s">
        <v>387</v>
      </c>
      <c r="I30" s="11" t="s">
        <v>388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26" t="s">
        <v>290</v>
      </c>
      <c r="B31" s="110"/>
      <c r="C31" s="110"/>
      <c r="D31" s="110">
        <v>311</v>
      </c>
      <c r="E31" s="110">
        <v>312</v>
      </c>
      <c r="F31" s="110">
        <v>313</v>
      </c>
      <c r="G31" s="110">
        <v>314</v>
      </c>
      <c r="H31" s="110">
        <v>315</v>
      </c>
      <c r="I31" s="110">
        <v>316</v>
      </c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5.75" customHeight="1" x14ac:dyDescent="0.25">
      <c r="A32" s="127" t="s">
        <v>79</v>
      </c>
      <c r="B32" s="8" t="s">
        <v>274</v>
      </c>
      <c r="C32" s="133">
        <f t="shared" ref="C32:C45" si="2">SUM(D32:I32)</f>
        <v>1086335</v>
      </c>
      <c r="D32" s="129">
        <v>0</v>
      </c>
      <c r="E32" s="129">
        <v>270141</v>
      </c>
      <c r="F32" s="129">
        <v>620163</v>
      </c>
      <c r="G32" s="129">
        <v>196031</v>
      </c>
      <c r="H32" s="129">
        <v>0</v>
      </c>
      <c r="I32" s="129">
        <v>0</v>
      </c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25">
      <c r="A33" s="127" t="s">
        <v>82</v>
      </c>
      <c r="B33" s="8" t="s">
        <v>275</v>
      </c>
      <c r="C33" s="133">
        <f t="shared" si="2"/>
        <v>44458</v>
      </c>
      <c r="D33" s="129">
        <v>0</v>
      </c>
      <c r="E33" s="129">
        <v>16208</v>
      </c>
      <c r="F33" s="129">
        <v>28250</v>
      </c>
      <c r="G33" s="129">
        <v>0</v>
      </c>
      <c r="H33" s="129">
        <v>0</v>
      </c>
      <c r="I33" s="129">
        <v>0</v>
      </c>
    </row>
    <row r="34" spans="1:26" ht="15.75" customHeight="1" x14ac:dyDescent="0.25">
      <c r="A34" s="127" t="s">
        <v>84</v>
      </c>
      <c r="B34" s="8" t="s">
        <v>276</v>
      </c>
      <c r="C34" s="133">
        <f t="shared" si="2"/>
        <v>355585</v>
      </c>
      <c r="D34" s="129">
        <v>0</v>
      </c>
      <c r="E34" s="129">
        <v>0</v>
      </c>
      <c r="F34" s="129">
        <v>355585</v>
      </c>
      <c r="G34" s="129">
        <v>0</v>
      </c>
      <c r="H34" s="129">
        <v>0</v>
      </c>
      <c r="I34" s="129">
        <v>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27" t="s">
        <v>86</v>
      </c>
      <c r="B35" s="8" t="s">
        <v>277</v>
      </c>
      <c r="C35" s="133">
        <f t="shared" si="2"/>
        <v>105859</v>
      </c>
      <c r="D35" s="129">
        <v>0</v>
      </c>
      <c r="E35" s="129">
        <v>0</v>
      </c>
      <c r="F35" s="129">
        <v>18611</v>
      </c>
      <c r="G35" s="129">
        <v>87248</v>
      </c>
      <c r="H35" s="129">
        <v>0</v>
      </c>
      <c r="I35" s="129">
        <v>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27" t="s">
        <v>88</v>
      </c>
      <c r="B36" s="8" t="s">
        <v>278</v>
      </c>
      <c r="C36" s="133">
        <f t="shared" si="2"/>
        <v>974505</v>
      </c>
      <c r="D36" s="129">
        <v>0</v>
      </c>
      <c r="E36" s="129">
        <v>365579</v>
      </c>
      <c r="F36" s="129">
        <v>537484</v>
      </c>
      <c r="G36" s="129">
        <v>71442</v>
      </c>
      <c r="H36" s="129">
        <v>0</v>
      </c>
      <c r="I36" s="129">
        <v>0</v>
      </c>
    </row>
    <row r="37" spans="1:26" ht="15.75" customHeight="1" x14ac:dyDescent="0.25">
      <c r="A37" s="127" t="s">
        <v>90</v>
      </c>
      <c r="B37" s="8" t="s">
        <v>279</v>
      </c>
      <c r="C37" s="133">
        <f t="shared" si="2"/>
        <v>0</v>
      </c>
      <c r="D37" s="129">
        <v>0</v>
      </c>
      <c r="E37" s="129">
        <v>0</v>
      </c>
      <c r="F37" s="129"/>
      <c r="G37" s="129">
        <v>0</v>
      </c>
      <c r="H37" s="129">
        <v>0</v>
      </c>
      <c r="I37" s="129">
        <v>0</v>
      </c>
    </row>
    <row r="38" spans="1:26" ht="15.75" customHeight="1" x14ac:dyDescent="0.25">
      <c r="A38" s="127" t="s">
        <v>165</v>
      </c>
      <c r="B38" s="8" t="s">
        <v>280</v>
      </c>
      <c r="C38" s="133">
        <f t="shared" si="2"/>
        <v>286912</v>
      </c>
      <c r="D38" s="129">
        <v>0</v>
      </c>
      <c r="E38" s="129">
        <v>80668</v>
      </c>
      <c r="F38" s="129">
        <v>162107</v>
      </c>
      <c r="G38" s="129">
        <v>44137</v>
      </c>
      <c r="H38" s="129">
        <v>0</v>
      </c>
      <c r="I38" s="129">
        <v>0</v>
      </c>
    </row>
    <row r="39" spans="1:26" ht="15.75" customHeight="1" x14ac:dyDescent="0.25">
      <c r="A39" s="127" t="s">
        <v>92</v>
      </c>
      <c r="B39" s="8" t="s">
        <v>281</v>
      </c>
      <c r="C39" s="133">
        <f t="shared" si="2"/>
        <v>34365</v>
      </c>
      <c r="D39" s="129">
        <v>0</v>
      </c>
      <c r="E39" s="129">
        <v>20664</v>
      </c>
      <c r="F39" s="129">
        <v>11736</v>
      </c>
      <c r="G39" s="129">
        <v>1965</v>
      </c>
      <c r="H39" s="129">
        <v>0</v>
      </c>
      <c r="I39" s="129">
        <v>0</v>
      </c>
    </row>
    <row r="40" spans="1:26" ht="15.75" customHeight="1" x14ac:dyDescent="0.25">
      <c r="A40" s="127" t="s">
        <v>131</v>
      </c>
      <c r="B40" s="8" t="s">
        <v>282</v>
      </c>
      <c r="C40" s="133">
        <f t="shared" si="2"/>
        <v>134316</v>
      </c>
      <c r="D40" s="129">
        <v>0</v>
      </c>
      <c r="E40" s="129">
        <v>17559</v>
      </c>
      <c r="F40" s="129">
        <v>116757</v>
      </c>
      <c r="G40" s="129">
        <v>0</v>
      </c>
      <c r="H40" s="129">
        <v>0</v>
      </c>
      <c r="I40" s="129">
        <v>0</v>
      </c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27" t="s">
        <v>133</v>
      </c>
      <c r="B41" s="8" t="s">
        <v>283</v>
      </c>
      <c r="C41" s="133">
        <f t="shared" si="2"/>
        <v>597312</v>
      </c>
      <c r="D41" s="129">
        <v>0</v>
      </c>
      <c r="E41" s="129">
        <v>142920</v>
      </c>
      <c r="F41" s="129">
        <v>352494</v>
      </c>
      <c r="G41" s="129">
        <v>101898</v>
      </c>
      <c r="H41" s="129">
        <v>0</v>
      </c>
      <c r="I41" s="129">
        <v>0</v>
      </c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A42" s="127" t="s">
        <v>136</v>
      </c>
      <c r="B42" s="8" t="s">
        <v>284</v>
      </c>
      <c r="C42" s="133">
        <f t="shared" si="2"/>
        <v>233530</v>
      </c>
      <c r="D42" s="129">
        <v>0</v>
      </c>
      <c r="E42" s="129">
        <v>68231</v>
      </c>
      <c r="F42" s="129">
        <v>129793</v>
      </c>
      <c r="G42" s="129">
        <v>35506</v>
      </c>
      <c r="H42" s="129">
        <v>0</v>
      </c>
      <c r="I42" s="129">
        <v>0</v>
      </c>
    </row>
    <row r="43" spans="1:26" ht="15.75" customHeight="1" x14ac:dyDescent="0.25">
      <c r="A43" s="127" t="s">
        <v>183</v>
      </c>
      <c r="B43" s="8" t="s">
        <v>285</v>
      </c>
      <c r="C43" s="133">
        <f t="shared" si="2"/>
        <v>137775</v>
      </c>
      <c r="D43" s="129">
        <v>0</v>
      </c>
      <c r="E43" s="129">
        <v>40254</v>
      </c>
      <c r="F43" s="129">
        <v>76574</v>
      </c>
      <c r="G43" s="129">
        <v>20947</v>
      </c>
      <c r="H43" s="129">
        <v>0</v>
      </c>
      <c r="I43" s="129">
        <v>0</v>
      </c>
    </row>
    <row r="44" spans="1:26" ht="15.75" customHeight="1" x14ac:dyDescent="0.25">
      <c r="A44" s="127" t="s">
        <v>94</v>
      </c>
      <c r="B44" s="8" t="s">
        <v>286</v>
      </c>
      <c r="C44" s="133">
        <f t="shared" si="2"/>
        <v>94496</v>
      </c>
      <c r="D44" s="129">
        <v>0</v>
      </c>
      <c r="E44" s="129">
        <v>26456</v>
      </c>
      <c r="F44" s="129">
        <v>53423</v>
      </c>
      <c r="G44" s="129">
        <v>14617</v>
      </c>
      <c r="H44" s="129">
        <v>0</v>
      </c>
      <c r="I44" s="129">
        <v>0</v>
      </c>
    </row>
    <row r="45" spans="1:26" ht="15.75" customHeight="1" x14ac:dyDescent="0.25">
      <c r="A45" s="127" t="s">
        <v>140</v>
      </c>
      <c r="B45" s="8" t="s">
        <v>287</v>
      </c>
      <c r="C45" s="133">
        <f t="shared" si="2"/>
        <v>0</v>
      </c>
      <c r="D45" s="146">
        <v>0</v>
      </c>
      <c r="E45" s="146">
        <v>0</v>
      </c>
      <c r="F45" s="146">
        <v>0</v>
      </c>
      <c r="G45" s="146">
        <v>0</v>
      </c>
      <c r="H45" s="146">
        <v>0</v>
      </c>
      <c r="I45" s="146">
        <v>0</v>
      </c>
    </row>
    <row r="46" spans="1:26" ht="15.75" customHeight="1" x14ac:dyDescent="0.25">
      <c r="A46" s="102"/>
      <c r="B46" s="115" t="s">
        <v>288</v>
      </c>
      <c r="C46" s="103">
        <f t="shared" ref="C46:I46" si="3">SUM(C32:C45)</f>
        <v>4085448</v>
      </c>
      <c r="D46" s="103">
        <f t="shared" si="3"/>
        <v>0</v>
      </c>
      <c r="E46" s="103">
        <f t="shared" si="3"/>
        <v>1048680</v>
      </c>
      <c r="F46" s="103">
        <f t="shared" si="3"/>
        <v>2462977</v>
      </c>
      <c r="G46" s="103">
        <f t="shared" si="3"/>
        <v>573791</v>
      </c>
      <c r="H46" s="103">
        <f t="shared" si="3"/>
        <v>0</v>
      </c>
      <c r="I46" s="103">
        <f t="shared" si="3"/>
        <v>0</v>
      </c>
      <c r="J46" s="28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D47" s="63"/>
      <c r="F47" s="63"/>
      <c r="G47" s="63"/>
      <c r="H47" s="63"/>
    </row>
    <row r="48" spans="1:26" ht="12" customHeight="1" x14ac:dyDescent="0.25">
      <c r="A48" s="11" t="s">
        <v>68</v>
      </c>
      <c r="B48" s="11" t="s">
        <v>291</v>
      </c>
      <c r="C48" s="11" t="s">
        <v>234</v>
      </c>
      <c r="D48" s="11" t="s">
        <v>383</v>
      </c>
      <c r="E48" s="11" t="s">
        <v>384</v>
      </c>
      <c r="F48" s="11" t="s">
        <v>385</v>
      </c>
      <c r="G48" s="11" t="s">
        <v>386</v>
      </c>
      <c r="H48" s="11" t="s">
        <v>387</v>
      </c>
      <c r="I48" s="11" t="s">
        <v>388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126" t="s">
        <v>292</v>
      </c>
      <c r="B49" s="110"/>
      <c r="C49" s="110"/>
      <c r="D49" s="110">
        <v>311</v>
      </c>
      <c r="E49" s="110">
        <v>312</v>
      </c>
      <c r="F49" s="110">
        <v>313</v>
      </c>
      <c r="G49" s="110">
        <v>314</v>
      </c>
      <c r="H49" s="110">
        <v>315</v>
      </c>
      <c r="I49" s="110">
        <v>316</v>
      </c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5.75" customHeight="1" x14ac:dyDescent="0.25">
      <c r="A50" s="127" t="s">
        <v>79</v>
      </c>
      <c r="B50" s="8" t="s">
        <v>293</v>
      </c>
      <c r="C50" s="133">
        <f t="shared" ref="C50:C65" si="4">SUM(D50:I50)</f>
        <v>0</v>
      </c>
      <c r="D50" s="129">
        <v>0</v>
      </c>
      <c r="E50" s="129">
        <v>0</v>
      </c>
      <c r="F50" s="129">
        <v>0</v>
      </c>
      <c r="G50" s="129">
        <v>0</v>
      </c>
      <c r="H50" s="129">
        <v>0</v>
      </c>
      <c r="I50" s="129">
        <v>0</v>
      </c>
      <c r="J50" s="120"/>
      <c r="K50" s="120"/>
      <c r="L50" s="138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25">
      <c r="A51" s="127" t="s">
        <v>82</v>
      </c>
      <c r="B51" s="8" t="s">
        <v>294</v>
      </c>
      <c r="C51" s="133">
        <f t="shared" si="4"/>
        <v>0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L51" s="62"/>
    </row>
    <row r="52" spans="1:26" ht="15.75" customHeight="1" x14ac:dyDescent="0.25">
      <c r="A52" s="127" t="s">
        <v>84</v>
      </c>
      <c r="B52" s="8" t="s">
        <v>295</v>
      </c>
      <c r="C52" s="133">
        <f t="shared" si="4"/>
        <v>0</v>
      </c>
      <c r="D52" s="129">
        <v>0</v>
      </c>
      <c r="E52" s="129">
        <v>0</v>
      </c>
      <c r="F52" s="129">
        <v>0</v>
      </c>
      <c r="G52" s="129">
        <v>0</v>
      </c>
      <c r="H52" s="129">
        <v>0</v>
      </c>
      <c r="I52" s="129">
        <v>0</v>
      </c>
      <c r="J52" s="8"/>
      <c r="K52" s="8"/>
      <c r="L52" s="65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127" t="s">
        <v>86</v>
      </c>
      <c r="B53" s="8" t="s">
        <v>296</v>
      </c>
      <c r="C53" s="133">
        <f t="shared" si="4"/>
        <v>171150</v>
      </c>
      <c r="D53" s="129">
        <v>0</v>
      </c>
      <c r="E53" s="129">
        <v>0</v>
      </c>
      <c r="F53" s="129">
        <v>171150</v>
      </c>
      <c r="G53" s="129">
        <v>0</v>
      </c>
      <c r="H53" s="129">
        <v>0</v>
      </c>
      <c r="I53" s="129">
        <v>0</v>
      </c>
      <c r="J53" s="8"/>
      <c r="K53" s="8"/>
      <c r="L53" s="65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127" t="s">
        <v>88</v>
      </c>
      <c r="B54" s="8" t="s">
        <v>297</v>
      </c>
      <c r="C54" s="133">
        <f t="shared" si="4"/>
        <v>300400</v>
      </c>
      <c r="D54" s="129">
        <v>8300</v>
      </c>
      <c r="E54" s="129">
        <v>0</v>
      </c>
      <c r="F54" s="129">
        <v>12100</v>
      </c>
      <c r="G54" s="129">
        <v>104000</v>
      </c>
      <c r="H54" s="129">
        <v>128000</v>
      </c>
      <c r="I54" s="129">
        <v>48000</v>
      </c>
      <c r="L54" s="62"/>
    </row>
    <row r="55" spans="1:26" ht="15.75" customHeight="1" x14ac:dyDescent="0.25">
      <c r="A55" s="127" t="s">
        <v>90</v>
      </c>
      <c r="B55" s="8" t="s">
        <v>298</v>
      </c>
      <c r="C55" s="133">
        <f t="shared" si="4"/>
        <v>95400</v>
      </c>
      <c r="D55" s="129">
        <v>0</v>
      </c>
      <c r="E55" s="129">
        <v>0</v>
      </c>
      <c r="F55" s="129">
        <v>95400</v>
      </c>
      <c r="G55" s="129">
        <v>0</v>
      </c>
      <c r="H55" s="129">
        <v>0</v>
      </c>
      <c r="I55" s="129">
        <v>0</v>
      </c>
      <c r="L55" s="62"/>
    </row>
    <row r="56" spans="1:26" ht="15.75" customHeight="1" x14ac:dyDescent="0.25">
      <c r="A56" s="127" t="s">
        <v>165</v>
      </c>
      <c r="B56" s="8" t="s">
        <v>299</v>
      </c>
      <c r="C56" s="133">
        <f t="shared" si="4"/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L56" s="62"/>
    </row>
    <row r="57" spans="1:26" ht="15.75" customHeight="1" x14ac:dyDescent="0.25">
      <c r="A57" s="127" t="s">
        <v>92</v>
      </c>
      <c r="B57" s="8" t="s">
        <v>300</v>
      </c>
      <c r="C57" s="133">
        <f t="shared" si="4"/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L57" s="62"/>
    </row>
    <row r="58" spans="1:26" ht="15.75" customHeight="1" x14ac:dyDescent="0.25">
      <c r="A58" s="127" t="s">
        <v>131</v>
      </c>
      <c r="B58" s="8" t="s">
        <v>301</v>
      </c>
      <c r="C58" s="133">
        <f t="shared" si="4"/>
        <v>30800</v>
      </c>
      <c r="D58" s="129">
        <v>0</v>
      </c>
      <c r="E58" s="129">
        <v>2000</v>
      </c>
      <c r="F58" s="129">
        <v>0</v>
      </c>
      <c r="G58" s="129">
        <v>0</v>
      </c>
      <c r="H58" s="129">
        <v>0</v>
      </c>
      <c r="I58" s="129">
        <v>28800</v>
      </c>
      <c r="L58" s="62"/>
    </row>
    <row r="59" spans="1:26" ht="15.75" customHeight="1" x14ac:dyDescent="0.25">
      <c r="A59" s="127" t="s">
        <v>133</v>
      </c>
      <c r="B59" s="8" t="s">
        <v>302</v>
      </c>
      <c r="C59" s="133">
        <f t="shared" si="4"/>
        <v>0</v>
      </c>
      <c r="D59" s="129">
        <v>0</v>
      </c>
      <c r="E59" s="129">
        <v>0</v>
      </c>
      <c r="F59" s="129">
        <v>0</v>
      </c>
      <c r="G59" s="129">
        <v>0</v>
      </c>
      <c r="H59" s="129">
        <v>0</v>
      </c>
      <c r="I59" s="129">
        <v>0</v>
      </c>
      <c r="L59" s="62"/>
    </row>
    <row r="60" spans="1:26" ht="15.75" customHeight="1" x14ac:dyDescent="0.25">
      <c r="A60" s="127" t="s">
        <v>136</v>
      </c>
      <c r="B60" s="8" t="s">
        <v>303</v>
      </c>
      <c r="C60" s="133">
        <f t="shared" si="4"/>
        <v>1078482</v>
      </c>
      <c r="D60" s="129">
        <v>359500</v>
      </c>
      <c r="E60" s="129">
        <v>110000</v>
      </c>
      <c r="F60" s="129">
        <v>357282</v>
      </c>
      <c r="G60" s="129">
        <v>0</v>
      </c>
      <c r="H60" s="129">
        <v>51700</v>
      </c>
      <c r="I60" s="129">
        <v>200000</v>
      </c>
      <c r="L60" s="62"/>
    </row>
    <row r="61" spans="1:26" ht="15.75" customHeight="1" x14ac:dyDescent="0.25">
      <c r="A61" s="127" t="s">
        <v>183</v>
      </c>
      <c r="B61" s="8" t="s">
        <v>304</v>
      </c>
      <c r="C61" s="133">
        <f t="shared" si="4"/>
        <v>0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L61" s="62"/>
    </row>
    <row r="62" spans="1:26" ht="15.75" customHeight="1" x14ac:dyDescent="0.25">
      <c r="A62" s="127" t="s">
        <v>94</v>
      </c>
      <c r="B62" s="8" t="s">
        <v>305</v>
      </c>
      <c r="C62" s="133">
        <f t="shared" si="4"/>
        <v>140200</v>
      </c>
      <c r="D62" s="129">
        <v>40000</v>
      </c>
      <c r="E62" s="129">
        <v>50200</v>
      </c>
      <c r="F62" s="129">
        <v>0</v>
      </c>
      <c r="G62" s="129">
        <v>0</v>
      </c>
      <c r="H62" s="129">
        <v>0</v>
      </c>
      <c r="I62" s="129">
        <v>50000</v>
      </c>
      <c r="L62" s="62"/>
    </row>
    <row r="63" spans="1:26" ht="15.75" customHeight="1" x14ac:dyDescent="0.25">
      <c r="A63" s="127" t="s">
        <v>140</v>
      </c>
      <c r="B63" s="8" t="s">
        <v>306</v>
      </c>
      <c r="C63" s="133">
        <f t="shared" si="4"/>
        <v>100720</v>
      </c>
      <c r="D63" s="129">
        <v>30720</v>
      </c>
      <c r="E63" s="129">
        <v>0</v>
      </c>
      <c r="F63" s="129">
        <v>0</v>
      </c>
      <c r="G63" s="129">
        <v>0</v>
      </c>
      <c r="H63" s="129">
        <v>0</v>
      </c>
      <c r="I63" s="129">
        <v>70000</v>
      </c>
      <c r="J63" s="19"/>
      <c r="K63" s="19"/>
      <c r="L63" s="28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27" t="s">
        <v>142</v>
      </c>
      <c r="B64" s="8" t="s">
        <v>307</v>
      </c>
      <c r="C64" s="133">
        <f t="shared" si="4"/>
        <v>2013922</v>
      </c>
      <c r="D64" s="129">
        <v>1500000</v>
      </c>
      <c r="E64" s="129">
        <v>200000</v>
      </c>
      <c r="F64" s="129">
        <v>242922</v>
      </c>
      <c r="G64" s="129">
        <v>36000</v>
      </c>
      <c r="H64" s="129">
        <v>0</v>
      </c>
      <c r="I64" s="129">
        <v>35000</v>
      </c>
      <c r="J64" s="18"/>
      <c r="K64" s="18"/>
      <c r="L64" s="62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 x14ac:dyDescent="0.25">
      <c r="A65" s="127"/>
      <c r="B65" s="8"/>
      <c r="C65" s="133">
        <f t="shared" si="4"/>
        <v>0</v>
      </c>
      <c r="D65" s="129">
        <v>0</v>
      </c>
      <c r="E65" s="129">
        <v>0</v>
      </c>
      <c r="F65" s="129">
        <v>0</v>
      </c>
      <c r="G65" s="129">
        <v>0</v>
      </c>
      <c r="H65" s="129">
        <v>0</v>
      </c>
      <c r="I65" s="129">
        <v>0</v>
      </c>
      <c r="L65" s="62"/>
    </row>
    <row r="66" spans="1:26" ht="15.75" customHeight="1" x14ac:dyDescent="0.25">
      <c r="A66" s="102"/>
      <c r="B66" s="115" t="s">
        <v>288</v>
      </c>
      <c r="C66" s="103">
        <f t="shared" ref="C66:I66" si="5">SUM(C50:C65)</f>
        <v>3931074</v>
      </c>
      <c r="D66" s="103">
        <f t="shared" si="5"/>
        <v>1938520</v>
      </c>
      <c r="E66" s="103">
        <f t="shared" si="5"/>
        <v>362200</v>
      </c>
      <c r="F66" s="103">
        <f t="shared" si="5"/>
        <v>878854</v>
      </c>
      <c r="G66" s="103">
        <f t="shared" si="5"/>
        <v>140000</v>
      </c>
      <c r="H66" s="103">
        <f t="shared" si="5"/>
        <v>179700</v>
      </c>
      <c r="I66" s="103">
        <f t="shared" si="5"/>
        <v>431800</v>
      </c>
      <c r="J66" s="28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/>
    <row r="68" spans="1:26" ht="12" customHeight="1" x14ac:dyDescent="0.25">
      <c r="A68" s="11" t="s">
        <v>68</v>
      </c>
      <c r="B68" s="11" t="s">
        <v>308</v>
      </c>
      <c r="C68" s="11" t="s">
        <v>234</v>
      </c>
      <c r="D68" s="11" t="s">
        <v>383</v>
      </c>
      <c r="E68" s="11" t="s">
        <v>384</v>
      </c>
      <c r="F68" s="11" t="s">
        <v>385</v>
      </c>
      <c r="G68" s="11" t="s">
        <v>386</v>
      </c>
      <c r="H68" s="11" t="s">
        <v>387</v>
      </c>
      <c r="I68" s="11" t="s">
        <v>388</v>
      </c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126" t="s">
        <v>309</v>
      </c>
      <c r="B69" s="110"/>
      <c r="C69" s="110"/>
      <c r="D69" s="110">
        <v>311</v>
      </c>
      <c r="E69" s="110">
        <v>312</v>
      </c>
      <c r="F69" s="110">
        <v>313</v>
      </c>
      <c r="G69" s="110">
        <v>314</v>
      </c>
      <c r="H69" s="110">
        <v>315</v>
      </c>
      <c r="I69" s="110">
        <v>316</v>
      </c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5.75" customHeight="1" x14ac:dyDescent="0.25">
      <c r="A70" s="127" t="s">
        <v>79</v>
      </c>
      <c r="B70" s="8" t="s">
        <v>310</v>
      </c>
      <c r="C70" s="133">
        <f t="shared" ref="C70:C91" si="6">SUM(D70:I70)</f>
        <v>23487440</v>
      </c>
      <c r="D70" s="129">
        <v>0</v>
      </c>
      <c r="E70" s="129">
        <v>0</v>
      </c>
      <c r="F70" s="129">
        <v>0</v>
      </c>
      <c r="G70" s="129">
        <v>0</v>
      </c>
      <c r="H70" s="129">
        <v>23487440</v>
      </c>
      <c r="I70" s="129">
        <v>0</v>
      </c>
      <c r="J70" s="120"/>
      <c r="K70" s="120"/>
      <c r="L70" s="138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5.75" customHeight="1" x14ac:dyDescent="0.25">
      <c r="A71" s="127" t="s">
        <v>82</v>
      </c>
      <c r="B71" s="8" t="s">
        <v>311</v>
      </c>
      <c r="C71" s="133">
        <f t="shared" si="6"/>
        <v>0</v>
      </c>
      <c r="D71" s="129">
        <v>0</v>
      </c>
      <c r="E71" s="129">
        <v>0</v>
      </c>
      <c r="F71" s="129">
        <v>0</v>
      </c>
      <c r="G71" s="129">
        <v>0</v>
      </c>
      <c r="H71" s="129">
        <v>0</v>
      </c>
      <c r="I71" s="129">
        <v>0</v>
      </c>
      <c r="L71" s="62"/>
    </row>
    <row r="72" spans="1:26" ht="15.75" customHeight="1" x14ac:dyDescent="0.25">
      <c r="A72" s="127" t="s">
        <v>84</v>
      </c>
      <c r="B72" s="8" t="s">
        <v>312</v>
      </c>
      <c r="C72" s="133">
        <f t="shared" si="6"/>
        <v>0</v>
      </c>
      <c r="D72" s="129">
        <v>0</v>
      </c>
      <c r="E72" s="129">
        <v>0</v>
      </c>
      <c r="F72" s="129">
        <v>0</v>
      </c>
      <c r="G72" s="129">
        <v>0</v>
      </c>
      <c r="H72" s="129">
        <v>0</v>
      </c>
      <c r="I72" s="129">
        <v>0</v>
      </c>
      <c r="J72" s="8"/>
      <c r="K72" s="8"/>
      <c r="L72" s="65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127" t="s">
        <v>86</v>
      </c>
      <c r="B73" s="8" t="s">
        <v>313</v>
      </c>
      <c r="C73" s="133">
        <f t="shared" si="6"/>
        <v>0</v>
      </c>
      <c r="D73" s="129">
        <v>0</v>
      </c>
      <c r="E73" s="129">
        <v>0</v>
      </c>
      <c r="F73" s="129">
        <v>0</v>
      </c>
      <c r="G73" s="129">
        <v>0</v>
      </c>
      <c r="H73" s="129">
        <v>0</v>
      </c>
      <c r="I73" s="129">
        <v>0</v>
      </c>
      <c r="J73" s="8"/>
      <c r="K73" s="8"/>
      <c r="L73" s="65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127" t="s">
        <v>88</v>
      </c>
      <c r="B74" s="8" t="s">
        <v>314</v>
      </c>
      <c r="C74" s="133">
        <f t="shared" si="6"/>
        <v>2037800</v>
      </c>
      <c r="D74" s="129">
        <v>876800</v>
      </c>
      <c r="E74" s="129">
        <v>0</v>
      </c>
      <c r="F74" s="129">
        <v>0</v>
      </c>
      <c r="G74" s="129">
        <v>0</v>
      </c>
      <c r="H74" s="129">
        <v>861000</v>
      </c>
      <c r="I74" s="129">
        <v>300000</v>
      </c>
      <c r="L74" s="62"/>
    </row>
    <row r="75" spans="1:26" ht="15.75" customHeight="1" x14ac:dyDescent="0.25">
      <c r="A75" s="127" t="s">
        <v>90</v>
      </c>
      <c r="B75" s="8" t="s">
        <v>315</v>
      </c>
      <c r="C75" s="133">
        <f t="shared" si="6"/>
        <v>2084260</v>
      </c>
      <c r="D75" s="129">
        <v>0</v>
      </c>
      <c r="E75" s="129">
        <v>0</v>
      </c>
      <c r="F75" s="129">
        <v>0</v>
      </c>
      <c r="G75" s="129">
        <v>0</v>
      </c>
      <c r="H75" s="129">
        <v>2084260</v>
      </c>
      <c r="I75" s="129">
        <v>0</v>
      </c>
      <c r="K75" s="62"/>
      <c r="L75" s="62"/>
    </row>
    <row r="76" spans="1:26" ht="15.75" customHeight="1" x14ac:dyDescent="0.25">
      <c r="A76" s="127" t="s">
        <v>165</v>
      </c>
      <c r="B76" s="8" t="s">
        <v>316</v>
      </c>
      <c r="C76" s="133">
        <f t="shared" si="6"/>
        <v>8478000</v>
      </c>
      <c r="D76" s="129">
        <v>1746440</v>
      </c>
      <c r="E76" s="129">
        <v>0</v>
      </c>
      <c r="F76" s="129">
        <v>2250260</v>
      </c>
      <c r="G76" s="129">
        <v>1528200</v>
      </c>
      <c r="H76" s="129">
        <v>1878600</v>
      </c>
      <c r="I76" s="129">
        <v>1074500</v>
      </c>
      <c r="L76" s="62"/>
    </row>
    <row r="77" spans="1:26" ht="15.75" customHeight="1" x14ac:dyDescent="0.25">
      <c r="A77" s="127" t="s">
        <v>92</v>
      </c>
      <c r="B77" s="8" t="s">
        <v>317</v>
      </c>
      <c r="C77" s="133">
        <f t="shared" si="6"/>
        <v>6211000</v>
      </c>
      <c r="D77" s="129">
        <v>0</v>
      </c>
      <c r="E77" s="129">
        <v>0</v>
      </c>
      <c r="F77" s="129">
        <v>0</v>
      </c>
      <c r="G77" s="129">
        <v>0</v>
      </c>
      <c r="H77" s="129">
        <v>6211000</v>
      </c>
      <c r="I77" s="129">
        <v>0</v>
      </c>
      <c r="L77" s="62"/>
    </row>
    <row r="78" spans="1:26" ht="15.75" customHeight="1" x14ac:dyDescent="0.25">
      <c r="A78" s="127" t="s">
        <v>131</v>
      </c>
      <c r="B78" s="8" t="s">
        <v>318</v>
      </c>
      <c r="C78" s="133">
        <f t="shared" si="6"/>
        <v>10250</v>
      </c>
      <c r="D78" s="129">
        <v>0</v>
      </c>
      <c r="E78" s="129">
        <v>0</v>
      </c>
      <c r="F78" s="129">
        <v>10250</v>
      </c>
      <c r="G78" s="129">
        <v>0</v>
      </c>
      <c r="H78" s="129">
        <v>0</v>
      </c>
      <c r="I78" s="129">
        <v>0</v>
      </c>
      <c r="L78" s="62"/>
    </row>
    <row r="79" spans="1:26" ht="15.75" customHeight="1" x14ac:dyDescent="0.25">
      <c r="A79" s="127" t="s">
        <v>133</v>
      </c>
      <c r="B79" s="8" t="s">
        <v>319</v>
      </c>
      <c r="C79" s="133">
        <f t="shared" si="6"/>
        <v>207070</v>
      </c>
      <c r="D79" s="129">
        <v>0</v>
      </c>
      <c r="E79" s="129">
        <v>0</v>
      </c>
      <c r="F79" s="129">
        <v>207070</v>
      </c>
      <c r="G79" s="129">
        <v>0</v>
      </c>
      <c r="H79" s="129">
        <v>0</v>
      </c>
      <c r="I79" s="129">
        <v>0</v>
      </c>
      <c r="L79" s="62"/>
    </row>
    <row r="80" spans="1:26" ht="15.75" customHeight="1" x14ac:dyDescent="0.25">
      <c r="A80" s="127" t="s">
        <v>136</v>
      </c>
      <c r="B80" s="8" t="s">
        <v>320</v>
      </c>
      <c r="C80" s="133">
        <f t="shared" si="6"/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129">
        <v>0</v>
      </c>
      <c r="L80" s="62"/>
    </row>
    <row r="81" spans="1:26" ht="15.75" customHeight="1" x14ac:dyDescent="0.25">
      <c r="A81" s="127" t="s">
        <v>183</v>
      </c>
      <c r="B81" s="8" t="s">
        <v>321</v>
      </c>
      <c r="C81" s="133">
        <f t="shared" si="6"/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I81" s="129">
        <v>0</v>
      </c>
      <c r="L81" s="62"/>
    </row>
    <row r="82" spans="1:26" ht="15.75" customHeight="1" x14ac:dyDescent="0.25">
      <c r="A82" s="127" t="s">
        <v>94</v>
      </c>
      <c r="B82" s="8" t="s">
        <v>322</v>
      </c>
      <c r="C82" s="133">
        <f t="shared" si="6"/>
        <v>300000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300000</v>
      </c>
      <c r="L82" s="62"/>
    </row>
    <row r="83" spans="1:26" ht="15.75" customHeight="1" x14ac:dyDescent="0.25">
      <c r="A83" s="127" t="s">
        <v>140</v>
      </c>
      <c r="B83" s="8" t="s">
        <v>323</v>
      </c>
      <c r="C83" s="133">
        <f t="shared" si="6"/>
        <v>49870</v>
      </c>
      <c r="D83" s="129">
        <v>0</v>
      </c>
      <c r="E83" s="129">
        <v>0</v>
      </c>
      <c r="F83" s="129">
        <v>49870</v>
      </c>
      <c r="G83" s="129">
        <v>0</v>
      </c>
      <c r="H83" s="129">
        <v>0</v>
      </c>
      <c r="I83" s="129">
        <v>0</v>
      </c>
      <c r="J83" s="19"/>
      <c r="K83" s="19"/>
      <c r="L83" s="28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27" t="s">
        <v>142</v>
      </c>
      <c r="B84" s="8" t="s">
        <v>324</v>
      </c>
      <c r="C84" s="133">
        <f t="shared" si="6"/>
        <v>20600</v>
      </c>
      <c r="D84" s="129">
        <v>20600</v>
      </c>
      <c r="E84" s="129">
        <v>0</v>
      </c>
      <c r="F84" s="129">
        <v>0</v>
      </c>
      <c r="G84" s="129">
        <v>0</v>
      </c>
      <c r="H84" s="129">
        <v>0</v>
      </c>
      <c r="I84" s="129">
        <v>0</v>
      </c>
      <c r="J84" s="18"/>
      <c r="K84" s="18"/>
      <c r="L84" s="139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 x14ac:dyDescent="0.25">
      <c r="A85" s="127" t="s">
        <v>144</v>
      </c>
      <c r="B85" s="8" t="s">
        <v>325</v>
      </c>
      <c r="C85" s="133">
        <f t="shared" si="6"/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0</v>
      </c>
      <c r="J85" s="18"/>
      <c r="K85" s="18"/>
      <c r="L85" s="139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 x14ac:dyDescent="0.25">
      <c r="A86" s="127" t="s">
        <v>108</v>
      </c>
      <c r="B86" s="8" t="s">
        <v>326</v>
      </c>
      <c r="C86" s="133">
        <f t="shared" si="6"/>
        <v>495000</v>
      </c>
      <c r="D86" s="129">
        <v>0</v>
      </c>
      <c r="E86" s="129">
        <v>15000</v>
      </c>
      <c r="F86" s="129">
        <v>465000</v>
      </c>
      <c r="G86" s="129">
        <v>0</v>
      </c>
      <c r="H86" s="129">
        <v>15000</v>
      </c>
      <c r="I86" s="129">
        <v>0</v>
      </c>
      <c r="J86" s="18"/>
      <c r="K86" s="18"/>
      <c r="L86" s="139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 x14ac:dyDescent="0.25">
      <c r="A87" s="127" t="s">
        <v>212</v>
      </c>
      <c r="B87" s="8" t="s">
        <v>327</v>
      </c>
      <c r="C87" s="133">
        <f t="shared" si="6"/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8"/>
      <c r="K87" s="18"/>
      <c r="L87" s="139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 x14ac:dyDescent="0.25">
      <c r="A88" s="127" t="s">
        <v>328</v>
      </c>
      <c r="B88" s="8" t="s">
        <v>329</v>
      </c>
      <c r="C88" s="133">
        <f t="shared" si="6"/>
        <v>1500000</v>
      </c>
      <c r="D88" s="129">
        <v>0</v>
      </c>
      <c r="E88" s="129">
        <v>0</v>
      </c>
      <c r="F88" s="129">
        <v>0</v>
      </c>
      <c r="G88" s="129">
        <v>1500000</v>
      </c>
      <c r="H88" s="129">
        <v>0</v>
      </c>
      <c r="I88" s="129">
        <v>0</v>
      </c>
      <c r="J88" s="18"/>
      <c r="K88" s="18"/>
      <c r="L88" s="139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 x14ac:dyDescent="0.25">
      <c r="A89" s="127" t="s">
        <v>146</v>
      </c>
      <c r="B89" s="8" t="s">
        <v>330</v>
      </c>
      <c r="C89" s="133">
        <f t="shared" si="6"/>
        <v>406000</v>
      </c>
      <c r="D89" s="129">
        <v>0</v>
      </c>
      <c r="E89" s="129">
        <v>0</v>
      </c>
      <c r="F89" s="129">
        <v>406000</v>
      </c>
      <c r="G89" s="129">
        <v>0</v>
      </c>
      <c r="H89" s="129">
        <v>0</v>
      </c>
      <c r="I89" s="129">
        <v>0</v>
      </c>
      <c r="J89" s="18"/>
      <c r="K89" s="18"/>
      <c r="L89" s="139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 x14ac:dyDescent="0.25">
      <c r="A90" s="127" t="s">
        <v>150</v>
      </c>
      <c r="B90" s="8" t="s">
        <v>331</v>
      </c>
      <c r="C90" s="133">
        <f t="shared" si="6"/>
        <v>75752330</v>
      </c>
      <c r="D90" s="129">
        <v>2017600</v>
      </c>
      <c r="E90" s="129">
        <v>200000</v>
      </c>
      <c r="F90" s="129">
        <v>70576930</v>
      </c>
      <c r="G90" s="129">
        <v>2800000</v>
      </c>
      <c r="H90" s="129">
        <v>102800</v>
      </c>
      <c r="I90" s="129">
        <v>55000</v>
      </c>
      <c r="J90" s="18"/>
      <c r="K90" s="18"/>
      <c r="L90" s="139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 x14ac:dyDescent="0.25">
      <c r="A91" s="127" t="s">
        <v>332</v>
      </c>
      <c r="B91" s="8" t="s">
        <v>333</v>
      </c>
      <c r="C91" s="133">
        <f t="shared" si="6"/>
        <v>8341817</v>
      </c>
      <c r="D91" s="129">
        <v>350799</v>
      </c>
      <c r="E91" s="129">
        <v>1429148</v>
      </c>
      <c r="F91" s="129">
        <v>2392940</v>
      </c>
      <c r="G91" s="129">
        <v>343899</v>
      </c>
      <c r="H91" s="129">
        <v>2577186</v>
      </c>
      <c r="I91" s="129">
        <v>1247845</v>
      </c>
      <c r="L91" s="62"/>
    </row>
    <row r="92" spans="1:26" ht="15.75" customHeight="1" x14ac:dyDescent="0.25">
      <c r="A92" s="102"/>
      <c r="B92" s="115" t="s">
        <v>288</v>
      </c>
      <c r="C92" s="103">
        <f t="shared" ref="C92:I92" si="7">SUM(C70:C91)</f>
        <v>129381437</v>
      </c>
      <c r="D92" s="103">
        <f t="shared" si="7"/>
        <v>5012239</v>
      </c>
      <c r="E92" s="103">
        <f t="shared" si="7"/>
        <v>1644148</v>
      </c>
      <c r="F92" s="103">
        <f t="shared" si="7"/>
        <v>76358320</v>
      </c>
      <c r="G92" s="103">
        <f t="shared" si="7"/>
        <v>6172099</v>
      </c>
      <c r="H92" s="103">
        <f t="shared" si="7"/>
        <v>37217286</v>
      </c>
      <c r="I92" s="103">
        <f t="shared" si="7"/>
        <v>2977345</v>
      </c>
      <c r="J92" s="28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L93" s="62"/>
    </row>
    <row r="94" spans="1:26" ht="12" customHeight="1" x14ac:dyDescent="0.25">
      <c r="A94" s="11" t="s">
        <v>68</v>
      </c>
      <c r="B94" s="11" t="s">
        <v>381</v>
      </c>
      <c r="C94" s="11" t="s">
        <v>234</v>
      </c>
      <c r="D94" s="11" t="s">
        <v>383</v>
      </c>
      <c r="E94" s="11" t="s">
        <v>384</v>
      </c>
      <c r="F94" s="11" t="s">
        <v>385</v>
      </c>
      <c r="G94" s="11" t="s">
        <v>386</v>
      </c>
      <c r="H94" s="11" t="s">
        <v>387</v>
      </c>
      <c r="I94" s="11" t="s">
        <v>388</v>
      </c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6" t="s">
        <v>335</v>
      </c>
      <c r="B95" s="110"/>
      <c r="C95" s="110"/>
      <c r="D95" s="110">
        <v>311</v>
      </c>
      <c r="E95" s="110">
        <v>312</v>
      </c>
      <c r="F95" s="110">
        <v>313</v>
      </c>
      <c r="G95" s="110">
        <v>314</v>
      </c>
      <c r="H95" s="110">
        <v>315</v>
      </c>
      <c r="I95" s="110">
        <v>316</v>
      </c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5.75" customHeight="1" x14ac:dyDescent="0.25">
      <c r="A96" s="127" t="s">
        <v>79</v>
      </c>
      <c r="B96" s="8" t="s">
        <v>336</v>
      </c>
      <c r="C96" s="133">
        <f t="shared" ref="C96:C106" si="8">SUM(D96:I96)</f>
        <v>0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0"/>
      <c r="K96" s="110"/>
      <c r="L96" s="138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5.75" customHeight="1" x14ac:dyDescent="0.25">
      <c r="A97" s="127" t="s">
        <v>82</v>
      </c>
      <c r="B97" s="8" t="s">
        <v>337</v>
      </c>
      <c r="C97" s="133">
        <f t="shared" si="8"/>
        <v>279919</v>
      </c>
      <c r="D97" s="129">
        <v>0</v>
      </c>
      <c r="E97" s="129">
        <v>0</v>
      </c>
      <c r="F97" s="129">
        <v>279919</v>
      </c>
      <c r="G97" s="129">
        <v>0</v>
      </c>
      <c r="H97" s="129">
        <v>0</v>
      </c>
      <c r="I97" s="129">
        <v>0</v>
      </c>
      <c r="K97" s="110"/>
      <c r="L97" s="62"/>
    </row>
    <row r="98" spans="1:26" ht="15.75" customHeight="1" x14ac:dyDescent="0.25">
      <c r="A98" s="127" t="s">
        <v>84</v>
      </c>
      <c r="B98" s="8" t="s">
        <v>338</v>
      </c>
      <c r="C98" s="133">
        <f t="shared" si="8"/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8"/>
      <c r="K98" s="110"/>
      <c r="L98" s="65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127" t="s">
        <v>86</v>
      </c>
      <c r="B99" s="8" t="s">
        <v>339</v>
      </c>
      <c r="C99" s="133">
        <f t="shared" si="8"/>
        <v>227380</v>
      </c>
      <c r="D99" s="129">
        <v>0</v>
      </c>
      <c r="E99" s="129">
        <v>0</v>
      </c>
      <c r="F99" s="129">
        <v>207380</v>
      </c>
      <c r="G99" s="129">
        <v>0</v>
      </c>
      <c r="H99" s="129">
        <v>0</v>
      </c>
      <c r="I99" s="129">
        <v>20000</v>
      </c>
      <c r="J99" s="8"/>
      <c r="K99" s="110"/>
      <c r="L99" s="65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127" t="s">
        <v>88</v>
      </c>
      <c r="B100" s="8" t="s">
        <v>340</v>
      </c>
      <c r="C100" s="133">
        <f t="shared" si="8"/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K100" s="110"/>
      <c r="L100" s="62"/>
    </row>
    <row r="101" spans="1:26" ht="15.75" customHeight="1" x14ac:dyDescent="0.25">
      <c r="A101" s="127" t="s">
        <v>90</v>
      </c>
      <c r="B101" s="8" t="s">
        <v>341</v>
      </c>
      <c r="C101" s="133">
        <f t="shared" si="8"/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K101" s="110"/>
      <c r="L101" s="62"/>
    </row>
    <row r="102" spans="1:26" ht="15.75" customHeight="1" x14ac:dyDescent="0.25">
      <c r="A102" s="127" t="s">
        <v>165</v>
      </c>
      <c r="B102" s="8" t="s">
        <v>342</v>
      </c>
      <c r="C102" s="133">
        <f t="shared" si="8"/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0</v>
      </c>
      <c r="K102" s="110"/>
      <c r="L102" s="62"/>
    </row>
    <row r="103" spans="1:26" ht="15.75" customHeight="1" x14ac:dyDescent="0.25">
      <c r="A103" s="127" t="s">
        <v>92</v>
      </c>
      <c r="B103" s="8" t="s">
        <v>343</v>
      </c>
      <c r="C103" s="133">
        <f t="shared" si="8"/>
        <v>3735300</v>
      </c>
      <c r="D103" s="129">
        <v>0</v>
      </c>
      <c r="E103" s="129">
        <v>0</v>
      </c>
      <c r="F103" s="129">
        <v>405300</v>
      </c>
      <c r="G103" s="129">
        <v>0</v>
      </c>
      <c r="H103" s="129">
        <v>3130000</v>
      </c>
      <c r="I103" s="129">
        <v>200000</v>
      </c>
      <c r="K103" s="110"/>
      <c r="L103" s="62"/>
    </row>
    <row r="104" spans="1:26" ht="15.75" customHeight="1" x14ac:dyDescent="0.25">
      <c r="A104" s="127" t="s">
        <v>131</v>
      </c>
      <c r="B104" s="8" t="s">
        <v>344</v>
      </c>
      <c r="C104" s="133">
        <f t="shared" si="8"/>
        <v>45048400</v>
      </c>
      <c r="D104" s="129">
        <v>4156800</v>
      </c>
      <c r="E104" s="129">
        <v>2255000</v>
      </c>
      <c r="F104" s="129">
        <v>27506600</v>
      </c>
      <c r="G104" s="129">
        <v>2120000</v>
      </c>
      <c r="H104" s="129">
        <v>5310000</v>
      </c>
      <c r="I104" s="129">
        <v>3700000</v>
      </c>
      <c r="K104" s="110"/>
      <c r="L104" s="62"/>
    </row>
    <row r="105" spans="1:26" ht="15.75" customHeight="1" x14ac:dyDescent="0.25">
      <c r="A105" s="127" t="s">
        <v>133</v>
      </c>
      <c r="B105" s="8" t="s">
        <v>345</v>
      </c>
      <c r="C105" s="133">
        <f t="shared" si="8"/>
        <v>1382000</v>
      </c>
      <c r="D105" s="129">
        <v>0</v>
      </c>
      <c r="E105" s="129">
        <v>0</v>
      </c>
      <c r="F105" s="129">
        <v>1282000</v>
      </c>
      <c r="G105" s="129">
        <v>0</v>
      </c>
      <c r="H105" s="129">
        <v>0</v>
      </c>
      <c r="I105" s="129">
        <v>100000</v>
      </c>
      <c r="K105" s="110"/>
      <c r="L105" s="62"/>
    </row>
    <row r="106" spans="1:26" ht="15.75" customHeight="1" x14ac:dyDescent="0.25">
      <c r="A106" s="127" t="s">
        <v>346</v>
      </c>
      <c r="B106" s="8" t="s">
        <v>347</v>
      </c>
      <c r="C106" s="133">
        <f t="shared" si="8"/>
        <v>0</v>
      </c>
      <c r="D106" s="129">
        <v>0</v>
      </c>
      <c r="E106" s="129">
        <v>0</v>
      </c>
      <c r="F106" s="129">
        <v>0</v>
      </c>
      <c r="G106" s="129">
        <v>0</v>
      </c>
      <c r="H106" s="129">
        <v>0</v>
      </c>
      <c r="I106" s="129">
        <v>0</v>
      </c>
      <c r="K106" s="110"/>
      <c r="L106" s="62"/>
    </row>
    <row r="107" spans="1:26" ht="15.75" customHeight="1" x14ac:dyDescent="0.25">
      <c r="A107" s="102"/>
      <c r="B107" s="115" t="s">
        <v>288</v>
      </c>
      <c r="C107" s="103">
        <f t="shared" ref="C107:I107" si="9">SUM(C96:C106)</f>
        <v>50672999</v>
      </c>
      <c r="D107" s="103">
        <f t="shared" si="9"/>
        <v>4156800</v>
      </c>
      <c r="E107" s="103">
        <f t="shared" si="9"/>
        <v>2255000</v>
      </c>
      <c r="F107" s="103">
        <f t="shared" si="9"/>
        <v>29681199</v>
      </c>
      <c r="G107" s="103">
        <f t="shared" si="9"/>
        <v>2120000</v>
      </c>
      <c r="H107" s="103">
        <f t="shared" si="9"/>
        <v>8440000</v>
      </c>
      <c r="I107" s="103">
        <f t="shared" si="9"/>
        <v>4020000</v>
      </c>
      <c r="J107" s="28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K108" s="110"/>
      <c r="L108" s="62"/>
    </row>
    <row r="109" spans="1:26" ht="12" customHeight="1" x14ac:dyDescent="0.25">
      <c r="A109" s="11" t="s">
        <v>68</v>
      </c>
      <c r="B109" s="11" t="s">
        <v>348</v>
      </c>
      <c r="C109" s="11" t="s">
        <v>234</v>
      </c>
      <c r="D109" s="11" t="s">
        <v>383</v>
      </c>
      <c r="E109" s="11" t="s">
        <v>384</v>
      </c>
      <c r="F109" s="11" t="s">
        <v>385</v>
      </c>
      <c r="G109" s="11" t="s">
        <v>386</v>
      </c>
      <c r="H109" s="11" t="s">
        <v>387</v>
      </c>
      <c r="I109" s="11" t="s">
        <v>388</v>
      </c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110"/>
      <c r="C110" s="110"/>
      <c r="D110" s="110">
        <v>311</v>
      </c>
      <c r="E110" s="110">
        <v>312</v>
      </c>
      <c r="F110" s="110">
        <v>313</v>
      </c>
      <c r="G110" s="110">
        <v>314</v>
      </c>
      <c r="H110" s="110">
        <v>315</v>
      </c>
      <c r="I110" s="110">
        <v>316</v>
      </c>
      <c r="J110" s="110"/>
      <c r="K110" s="110"/>
      <c r="L110" s="137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5.75" customHeight="1" x14ac:dyDescent="0.25">
      <c r="A111" s="135" t="s">
        <v>349</v>
      </c>
      <c r="B111" s="7" t="s">
        <v>350</v>
      </c>
      <c r="C111" s="143">
        <f t="shared" ref="C111:C123" si="10">SUM(D111:I111)</f>
        <v>63380809</v>
      </c>
      <c r="D111" s="103">
        <f t="shared" ref="D111:I111" si="11">+D112</f>
        <v>63380809</v>
      </c>
      <c r="E111" s="103">
        <f t="shared" si="11"/>
        <v>0</v>
      </c>
      <c r="F111" s="143">
        <f t="shared" si="11"/>
        <v>0</v>
      </c>
      <c r="G111" s="143">
        <f t="shared" si="11"/>
        <v>0</v>
      </c>
      <c r="H111" s="143">
        <f t="shared" si="11"/>
        <v>0</v>
      </c>
      <c r="I111" s="143">
        <f t="shared" si="11"/>
        <v>0</v>
      </c>
      <c r="J111" s="110"/>
      <c r="K111" s="18"/>
      <c r="L111" s="139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A112" s="127" t="s">
        <v>351</v>
      </c>
      <c r="B112" s="8" t="s">
        <v>352</v>
      </c>
      <c r="C112" s="106">
        <f t="shared" si="10"/>
        <v>63380809</v>
      </c>
      <c r="D112" s="129">
        <v>63380809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10"/>
    </row>
    <row r="113" spans="1:26" ht="15.75" customHeight="1" x14ac:dyDescent="0.25">
      <c r="A113" s="135" t="s">
        <v>353</v>
      </c>
      <c r="B113" s="7" t="s">
        <v>354</v>
      </c>
      <c r="C113" s="143">
        <f t="shared" si="10"/>
        <v>1500000</v>
      </c>
      <c r="D113" s="103">
        <f t="shared" ref="D113:I113" si="12">+D114</f>
        <v>1500000</v>
      </c>
      <c r="E113" s="103">
        <f t="shared" si="12"/>
        <v>0</v>
      </c>
      <c r="F113" s="143">
        <f t="shared" si="12"/>
        <v>0</v>
      </c>
      <c r="G113" s="143">
        <f t="shared" si="12"/>
        <v>0</v>
      </c>
      <c r="H113" s="143">
        <f t="shared" si="12"/>
        <v>0</v>
      </c>
      <c r="I113" s="143">
        <f t="shared" si="12"/>
        <v>0</v>
      </c>
      <c r="J113" s="110"/>
      <c r="K113" s="18"/>
      <c r="L113" s="139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A114" s="127" t="s">
        <v>355</v>
      </c>
      <c r="B114" s="8" t="s">
        <v>356</v>
      </c>
      <c r="C114" s="106">
        <f t="shared" si="10"/>
        <v>1500000</v>
      </c>
      <c r="D114" s="129">
        <v>1500000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</row>
    <row r="115" spans="1:26" ht="15.75" customHeight="1" x14ac:dyDescent="0.25">
      <c r="A115" s="135" t="s">
        <v>357</v>
      </c>
      <c r="B115" s="7" t="s">
        <v>358</v>
      </c>
      <c r="C115" s="143">
        <f t="shared" si="10"/>
        <v>0</v>
      </c>
      <c r="D115" s="103">
        <f t="shared" ref="D115:I115" si="13">+D116</f>
        <v>0</v>
      </c>
      <c r="E115" s="103">
        <f t="shared" si="13"/>
        <v>0</v>
      </c>
      <c r="F115" s="143">
        <f t="shared" si="13"/>
        <v>0</v>
      </c>
      <c r="G115" s="143">
        <f t="shared" si="13"/>
        <v>0</v>
      </c>
      <c r="H115" s="143">
        <f t="shared" si="13"/>
        <v>0</v>
      </c>
      <c r="I115" s="143">
        <f t="shared" si="13"/>
        <v>0</v>
      </c>
      <c r="J115" s="110"/>
      <c r="K115" s="18"/>
      <c r="L115" s="139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 x14ac:dyDescent="0.25">
      <c r="A116" s="127" t="s">
        <v>357</v>
      </c>
      <c r="B116" s="8" t="s">
        <v>359</v>
      </c>
      <c r="C116" s="106">
        <f t="shared" si="10"/>
        <v>0</v>
      </c>
      <c r="D116" s="129">
        <v>0</v>
      </c>
      <c r="E116" s="129">
        <v>0</v>
      </c>
      <c r="F116" s="129">
        <v>0</v>
      </c>
      <c r="G116" s="129">
        <v>0</v>
      </c>
      <c r="H116" s="129">
        <v>0</v>
      </c>
      <c r="I116" s="129">
        <v>0</v>
      </c>
    </row>
    <row r="117" spans="1:26" ht="15.75" customHeight="1" x14ac:dyDescent="0.25">
      <c r="A117" s="135" t="s">
        <v>360</v>
      </c>
      <c r="B117" s="7" t="s">
        <v>361</v>
      </c>
      <c r="C117" s="143">
        <f t="shared" si="10"/>
        <v>0</v>
      </c>
      <c r="D117" s="103">
        <f t="shared" ref="D117:I117" si="14">+D118</f>
        <v>0</v>
      </c>
      <c r="E117" s="103">
        <f t="shared" si="14"/>
        <v>0</v>
      </c>
      <c r="F117" s="143">
        <f t="shared" si="14"/>
        <v>0</v>
      </c>
      <c r="G117" s="143">
        <f t="shared" si="14"/>
        <v>0</v>
      </c>
      <c r="H117" s="143">
        <f t="shared" si="14"/>
        <v>0</v>
      </c>
      <c r="I117" s="143">
        <f t="shared" si="14"/>
        <v>0</v>
      </c>
      <c r="J117" s="110"/>
      <c r="K117" s="18"/>
      <c r="L117" s="139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 x14ac:dyDescent="0.25">
      <c r="A118" s="127" t="s">
        <v>362</v>
      </c>
      <c r="B118" s="8" t="s">
        <v>363</v>
      </c>
      <c r="C118" s="106">
        <f t="shared" si="10"/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0</v>
      </c>
    </row>
    <row r="119" spans="1:26" ht="15.75" customHeight="1" x14ac:dyDescent="0.25">
      <c r="A119" s="135" t="s">
        <v>364</v>
      </c>
      <c r="B119" s="7" t="s">
        <v>365</v>
      </c>
      <c r="C119" s="143">
        <f t="shared" si="10"/>
        <v>0</v>
      </c>
      <c r="D119" s="103">
        <f t="shared" ref="D119:I119" si="15">+D120</f>
        <v>0</v>
      </c>
      <c r="E119" s="103">
        <f t="shared" si="15"/>
        <v>0</v>
      </c>
      <c r="F119" s="143">
        <f t="shared" si="15"/>
        <v>0</v>
      </c>
      <c r="G119" s="143">
        <f t="shared" si="15"/>
        <v>0</v>
      </c>
      <c r="H119" s="143">
        <f t="shared" si="15"/>
        <v>0</v>
      </c>
      <c r="I119" s="143">
        <f t="shared" si="15"/>
        <v>0</v>
      </c>
      <c r="J119" s="110"/>
      <c r="K119" s="18"/>
      <c r="L119" s="139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 x14ac:dyDescent="0.25">
      <c r="A120" s="127" t="s">
        <v>366</v>
      </c>
      <c r="B120" s="8" t="s">
        <v>367</v>
      </c>
      <c r="C120" s="106">
        <f t="shared" si="10"/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</row>
    <row r="121" spans="1:26" ht="15.75" customHeight="1" x14ac:dyDescent="0.25">
      <c r="A121" s="355" t="s">
        <v>1177</v>
      </c>
      <c r="B121" s="7" t="s">
        <v>369</v>
      </c>
      <c r="C121" s="143">
        <f t="shared" si="10"/>
        <v>308135646</v>
      </c>
      <c r="D121" s="103">
        <f t="shared" ref="D121:I121" si="16">SUM(D122:D123)</f>
        <v>308135646</v>
      </c>
      <c r="E121" s="103">
        <f t="shared" si="16"/>
        <v>0</v>
      </c>
      <c r="F121" s="143">
        <f t="shared" si="16"/>
        <v>0</v>
      </c>
      <c r="G121" s="143">
        <f t="shared" si="16"/>
        <v>0</v>
      </c>
      <c r="H121" s="143">
        <f t="shared" si="16"/>
        <v>0</v>
      </c>
      <c r="I121" s="143">
        <f t="shared" si="16"/>
        <v>0</v>
      </c>
      <c r="J121" s="110"/>
      <c r="K121" s="18"/>
      <c r="L121" s="139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 x14ac:dyDescent="0.25">
      <c r="A122" s="127" t="s">
        <v>1178</v>
      </c>
      <c r="B122" s="8" t="s">
        <v>371</v>
      </c>
      <c r="C122" s="106">
        <f t="shared" si="10"/>
        <v>51181140</v>
      </c>
      <c r="D122" s="129">
        <v>51181140</v>
      </c>
      <c r="E122" s="129">
        <v>0</v>
      </c>
      <c r="F122" s="129">
        <v>0</v>
      </c>
      <c r="G122" s="129">
        <v>0</v>
      </c>
      <c r="H122" s="129">
        <v>0</v>
      </c>
      <c r="I122" s="129">
        <v>0</v>
      </c>
    </row>
    <row r="123" spans="1:26" ht="15.75" customHeight="1" x14ac:dyDescent="0.25">
      <c r="A123" s="127" t="s">
        <v>1179</v>
      </c>
      <c r="B123" s="8" t="s">
        <v>373</v>
      </c>
      <c r="C123" s="106">
        <f t="shared" si="10"/>
        <v>256954506</v>
      </c>
      <c r="D123" s="129">
        <v>256954506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</row>
    <row r="124" spans="1:26" ht="15.75" customHeight="1" x14ac:dyDescent="0.25">
      <c r="A124" s="102"/>
      <c r="B124" s="115" t="s">
        <v>288</v>
      </c>
      <c r="C124" s="103">
        <f t="shared" ref="C124:I124" si="17">+C111+C113+C115+C117+C119+C121</f>
        <v>373016455</v>
      </c>
      <c r="D124" s="103">
        <f t="shared" si="17"/>
        <v>373016455</v>
      </c>
      <c r="E124" s="103">
        <f t="shared" si="17"/>
        <v>0</v>
      </c>
      <c r="F124" s="103">
        <f t="shared" si="17"/>
        <v>0</v>
      </c>
      <c r="G124" s="103">
        <f t="shared" si="17"/>
        <v>0</v>
      </c>
      <c r="H124" s="103">
        <f t="shared" si="17"/>
        <v>0</v>
      </c>
      <c r="I124" s="103">
        <f t="shared" si="17"/>
        <v>0</v>
      </c>
      <c r="J124" s="28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02"/>
      <c r="B125" s="115" t="s">
        <v>374</v>
      </c>
      <c r="C125" s="103">
        <f t="shared" ref="C125:I125" si="18">+C28+C46+C66+C92+C107+C124</f>
        <v>664333393</v>
      </c>
      <c r="D125" s="103">
        <f t="shared" si="18"/>
        <v>395414010</v>
      </c>
      <c r="E125" s="103">
        <f t="shared" si="18"/>
        <v>16144930</v>
      </c>
      <c r="F125" s="103">
        <f t="shared" si="18"/>
        <v>147958424</v>
      </c>
      <c r="G125" s="103">
        <f t="shared" si="18"/>
        <v>18111435</v>
      </c>
      <c r="H125" s="103">
        <f t="shared" si="18"/>
        <v>66605984</v>
      </c>
      <c r="I125" s="103">
        <f t="shared" si="18"/>
        <v>20098610</v>
      </c>
      <c r="J125" s="28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/>
    <row r="127" spans="1:26" ht="15.75" customHeight="1" x14ac:dyDescent="0.25"/>
    <row r="128" spans="1:26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I8"/>
    <mergeCell ref="A9:I9"/>
    <mergeCell ref="A10:I10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32.5703125" customWidth="1"/>
    <col min="2" max="2" width="19.42578125" customWidth="1"/>
    <col min="3" max="3" width="15.85546875" customWidth="1"/>
    <col min="4" max="4" width="20" customWidth="1"/>
    <col min="5" max="5" width="20.140625" customWidth="1"/>
    <col min="6" max="6" width="17.42578125" customWidth="1"/>
    <col min="7" max="7" width="18.42578125" customWidth="1"/>
    <col min="8" max="8" width="11" customWidth="1"/>
    <col min="9" max="9" width="11.85546875" customWidth="1"/>
    <col min="10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6"/>
      <c r="B6" s="6"/>
      <c r="C6" s="6"/>
      <c r="D6" s="6"/>
      <c r="E6" s="6"/>
      <c r="F6" s="6"/>
      <c r="G6" s="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5"/>
    <row r="8" spans="1:26" ht="12.75" customHeight="1" x14ac:dyDescent="0.25">
      <c r="A8" s="7" t="str">
        <f>+resgral!A7</f>
        <v>ORDENANZA N° 7091/2020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5.75" customHeight="1" x14ac:dyDescent="0.25">
      <c r="A9" s="373" t="s">
        <v>261</v>
      </c>
      <c r="B9" s="372"/>
      <c r="C9" s="372"/>
      <c r="D9" s="372"/>
      <c r="E9" s="372"/>
      <c r="F9" s="372"/>
      <c r="G9" s="372"/>
    </row>
    <row r="10" spans="1:26" x14ac:dyDescent="0.25">
      <c r="A10" s="374" t="s">
        <v>233</v>
      </c>
      <c r="B10" s="372"/>
      <c r="C10" s="372"/>
      <c r="D10" s="372"/>
      <c r="E10" s="372"/>
      <c r="F10" s="372"/>
      <c r="G10" s="372"/>
    </row>
    <row r="11" spans="1:26" x14ac:dyDescent="0.25">
      <c r="A11" s="371" t="s">
        <v>389</v>
      </c>
      <c r="B11" s="372"/>
      <c r="C11" s="372"/>
      <c r="D11" s="372"/>
      <c r="E11" s="372"/>
      <c r="F11" s="372"/>
      <c r="G11" s="372"/>
    </row>
    <row r="13" spans="1:26" ht="29.25" customHeight="1" x14ac:dyDescent="0.25">
      <c r="A13" s="134" t="s">
        <v>4</v>
      </c>
      <c r="B13" s="134" t="s">
        <v>234</v>
      </c>
      <c r="C13" s="134" t="s">
        <v>383</v>
      </c>
      <c r="D13" s="134" t="s">
        <v>390</v>
      </c>
      <c r="E13" s="134" t="s">
        <v>391</v>
      </c>
      <c r="F13" s="134" t="s">
        <v>392</v>
      </c>
      <c r="G13" s="134" t="s">
        <v>393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25">
      <c r="B14" s="110"/>
      <c r="C14" s="9">
        <v>411</v>
      </c>
      <c r="D14" s="9">
        <v>412</v>
      </c>
      <c r="E14" s="9">
        <v>413</v>
      </c>
      <c r="F14" s="9">
        <v>414</v>
      </c>
      <c r="G14" s="9">
        <v>415</v>
      </c>
    </row>
    <row r="15" spans="1:26" x14ac:dyDescent="0.25">
      <c r="A15" s="115" t="s">
        <v>240</v>
      </c>
      <c r="B15" s="103">
        <f t="shared" ref="B15:G15" si="0">SUM(B16:B20)</f>
        <v>1626478553</v>
      </c>
      <c r="C15" s="103">
        <f t="shared" si="0"/>
        <v>11234672</v>
      </c>
      <c r="D15" s="103">
        <f t="shared" si="0"/>
        <v>769628841</v>
      </c>
      <c r="E15" s="103">
        <f t="shared" si="0"/>
        <v>101131822</v>
      </c>
      <c r="F15" s="103">
        <f t="shared" si="0"/>
        <v>209700764</v>
      </c>
      <c r="G15" s="103">
        <f t="shared" si="0"/>
        <v>534782454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9" t="s">
        <v>241</v>
      </c>
      <c r="B16" s="133">
        <f t="shared" ref="B16:B20" si="1">SUM(C16:G16)</f>
        <v>352045802</v>
      </c>
      <c r="C16" s="116">
        <f>+'OBRAS A'!C17</f>
        <v>7811768</v>
      </c>
      <c r="D16" s="116">
        <f>+'OBRAS A'!D17</f>
        <v>107882863</v>
      </c>
      <c r="E16" s="116">
        <f>+'OBRAS A'!E17</f>
        <v>19507896</v>
      </c>
      <c r="F16" s="116">
        <f>+'OBRAS A'!F17</f>
        <v>78314702</v>
      </c>
      <c r="G16" s="116">
        <f>+'OBRAS A'!G17</f>
        <v>138528573</v>
      </c>
      <c r="I16" s="62"/>
    </row>
    <row r="17" spans="1:26" x14ac:dyDescent="0.25">
      <c r="A17" s="19" t="s">
        <v>242</v>
      </c>
      <c r="B17" s="133">
        <f t="shared" si="1"/>
        <v>123867055</v>
      </c>
      <c r="C17" s="116">
        <f>+'OBRAS A'!C20</f>
        <v>241630</v>
      </c>
      <c r="D17" s="116">
        <f>+'OBRAS A'!D20</f>
        <v>86955608</v>
      </c>
      <c r="E17" s="116">
        <f>+'OBRAS A'!E20</f>
        <v>357300</v>
      </c>
      <c r="F17" s="116">
        <f>+'OBRAS A'!F20</f>
        <v>32604517</v>
      </c>
      <c r="G17" s="116">
        <f>+'OBRAS A'!G20</f>
        <v>3708000</v>
      </c>
    </row>
    <row r="18" spans="1:26" x14ac:dyDescent="0.25">
      <c r="A18" s="19" t="s">
        <v>243</v>
      </c>
      <c r="B18" s="133">
        <f t="shared" si="1"/>
        <v>1094233618</v>
      </c>
      <c r="C18" s="116">
        <f>+'OBRAS A'!C21</f>
        <v>1081274</v>
      </c>
      <c r="D18" s="116">
        <f>+'OBRAS A'!D21</f>
        <v>574790370</v>
      </c>
      <c r="E18" s="116">
        <f>+'OBRAS A'!E21</f>
        <v>27034548</v>
      </c>
      <c r="F18" s="116">
        <f>+'OBRAS A'!F21</f>
        <v>98781545</v>
      </c>
      <c r="G18" s="116">
        <f>+'OBRAS A'!G21</f>
        <v>392545881</v>
      </c>
      <c r="I18" s="62"/>
    </row>
    <row r="19" spans="1:26" x14ac:dyDescent="0.25">
      <c r="A19" s="19" t="s">
        <v>244</v>
      </c>
      <c r="B19" s="133">
        <f t="shared" si="1"/>
        <v>0</v>
      </c>
      <c r="C19" s="116">
        <f>+'OBRAS A'!C22</f>
        <v>0</v>
      </c>
      <c r="D19" s="116">
        <f>+'OBRAS A'!D22</f>
        <v>0</v>
      </c>
      <c r="E19" s="116">
        <v>0</v>
      </c>
      <c r="F19" s="116">
        <v>0</v>
      </c>
      <c r="G19" s="116">
        <v>0</v>
      </c>
    </row>
    <row r="20" spans="1:26" x14ac:dyDescent="0.25">
      <c r="A20" s="19" t="s">
        <v>245</v>
      </c>
      <c r="B20" s="133">
        <f t="shared" si="1"/>
        <v>56332078</v>
      </c>
      <c r="C20" s="116">
        <f>+'OBRAS A'!C23</f>
        <v>2100000</v>
      </c>
      <c r="D20" s="116">
        <f>+'OBRAS A'!D23</f>
        <v>0</v>
      </c>
      <c r="E20" s="116">
        <f>+'OBRAS A'!E23</f>
        <v>54232078</v>
      </c>
      <c r="F20" s="116">
        <f>+'OBRAS A'!F23</f>
        <v>0</v>
      </c>
      <c r="G20" s="116">
        <f>+'OBRAS A'!G23</f>
        <v>0</v>
      </c>
    </row>
    <row r="21" spans="1:26" ht="15.75" customHeight="1" x14ac:dyDescent="0.25">
      <c r="A21" s="115" t="s">
        <v>246</v>
      </c>
      <c r="B21" s="103">
        <f t="shared" ref="B21:G21" si="2">SUM(B22:B25)</f>
        <v>683680078</v>
      </c>
      <c r="C21" s="103">
        <f t="shared" si="2"/>
        <v>227472</v>
      </c>
      <c r="D21" s="103">
        <f t="shared" si="2"/>
        <v>66129700</v>
      </c>
      <c r="E21" s="103">
        <f t="shared" si="2"/>
        <v>596792906</v>
      </c>
      <c r="F21" s="103">
        <f t="shared" si="2"/>
        <v>8285000</v>
      </c>
      <c r="G21" s="103">
        <f t="shared" si="2"/>
        <v>12245000</v>
      </c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 t="s">
        <v>247</v>
      </c>
      <c r="B22" s="133">
        <f t="shared" ref="B22:B25" si="3">SUM(C22:G22)</f>
        <v>46203372</v>
      </c>
      <c r="C22" s="116">
        <f>+'OBRAS A'!C26</f>
        <v>227472</v>
      </c>
      <c r="D22" s="116">
        <f>+'OBRAS A'!D26</f>
        <v>904700</v>
      </c>
      <c r="E22" s="116">
        <f>+'OBRAS A'!E26</f>
        <v>24541200</v>
      </c>
      <c r="F22" s="116">
        <f>+'OBRAS A'!F26</f>
        <v>8285000</v>
      </c>
      <c r="G22" s="116">
        <f>+'OBRAS A'!G26</f>
        <v>12245000</v>
      </c>
    </row>
    <row r="23" spans="1:26" ht="15.75" customHeight="1" x14ac:dyDescent="0.25">
      <c r="A23" s="19" t="s">
        <v>248</v>
      </c>
      <c r="B23" s="133">
        <f t="shared" si="3"/>
        <v>637476706</v>
      </c>
      <c r="C23" s="116">
        <f>+'OBRAS A'!C27</f>
        <v>0</v>
      </c>
      <c r="D23" s="116">
        <f>+'OBRAS A'!D27</f>
        <v>65225000</v>
      </c>
      <c r="E23" s="116">
        <f>+'OBRAS A'!E27</f>
        <v>572251706</v>
      </c>
      <c r="F23" s="116">
        <f>+'OBRAS A'!F27</f>
        <v>0</v>
      </c>
      <c r="G23" s="116">
        <f>+'OBRAS A'!G27</f>
        <v>0</v>
      </c>
    </row>
    <row r="24" spans="1:26" ht="15.75" customHeight="1" x14ac:dyDescent="0.25">
      <c r="A24" s="19" t="s">
        <v>249</v>
      </c>
      <c r="B24" s="133">
        <f t="shared" si="3"/>
        <v>0</v>
      </c>
      <c r="C24" s="116">
        <f>+'OBRAS A'!C28</f>
        <v>0</v>
      </c>
      <c r="D24" s="116">
        <f>+'OBRAS A'!D28</f>
        <v>0</v>
      </c>
      <c r="E24" s="116">
        <f>+'OBRAS A'!E28</f>
        <v>0</v>
      </c>
      <c r="F24" s="116">
        <f>+'OBRAS A'!F28</f>
        <v>0</v>
      </c>
      <c r="G24" s="116">
        <f>+'OBRAS A'!G28</f>
        <v>0</v>
      </c>
    </row>
    <row r="25" spans="1:26" ht="15.75" customHeight="1" x14ac:dyDescent="0.25">
      <c r="A25" s="19" t="s">
        <v>250</v>
      </c>
      <c r="B25" s="133">
        <f t="shared" si="3"/>
        <v>0</v>
      </c>
      <c r="C25" s="116">
        <f>+'OBRAS A'!C29</f>
        <v>0</v>
      </c>
      <c r="D25" s="116">
        <f>+'OBRAS A'!D29</f>
        <v>0</v>
      </c>
      <c r="E25" s="116">
        <f>+'OBRAS A'!E29</f>
        <v>0</v>
      </c>
      <c r="F25" s="116">
        <f>+'OBRAS A'!F29</f>
        <v>0</v>
      </c>
      <c r="G25" s="116">
        <f>+'OBRAS A'!G29</f>
        <v>0</v>
      </c>
    </row>
    <row r="26" spans="1:26" ht="15.75" customHeight="1" x14ac:dyDescent="0.25">
      <c r="A26" s="115" t="s">
        <v>32</v>
      </c>
      <c r="B26" s="103">
        <f t="shared" ref="B26:G26" si="4">+B27</f>
        <v>0</v>
      </c>
      <c r="C26" s="103">
        <f t="shared" si="4"/>
        <v>0</v>
      </c>
      <c r="D26" s="103">
        <f t="shared" si="4"/>
        <v>0</v>
      </c>
      <c r="E26" s="103">
        <f t="shared" si="4"/>
        <v>0</v>
      </c>
      <c r="F26" s="103">
        <f t="shared" si="4"/>
        <v>0</v>
      </c>
      <c r="G26" s="103">
        <f t="shared" si="4"/>
        <v>0</v>
      </c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 t="s">
        <v>252</v>
      </c>
      <c r="B27" s="133">
        <f>SUM(C27:G27)</f>
        <v>0</v>
      </c>
      <c r="C27" s="116">
        <f>+'OBRAS A'!C31</f>
        <v>0</v>
      </c>
      <c r="D27" s="116">
        <f>+'OBRAS A'!D31</f>
        <v>0</v>
      </c>
      <c r="E27" s="116">
        <f>+'OBRAS A'!E31</f>
        <v>0</v>
      </c>
      <c r="F27" s="116">
        <f>+'OBRAS A'!F31</f>
        <v>0</v>
      </c>
      <c r="G27" s="116">
        <f>+'OBRAS A'!G31</f>
        <v>0</v>
      </c>
    </row>
    <row r="28" spans="1:26" ht="15.75" customHeight="1" x14ac:dyDescent="0.25">
      <c r="A28" s="115" t="s">
        <v>40</v>
      </c>
      <c r="B28" s="103">
        <f t="shared" ref="B28:G28" si="5">+B15+B21+B26</f>
        <v>2310158631</v>
      </c>
      <c r="C28" s="103">
        <f t="shared" si="5"/>
        <v>11462144</v>
      </c>
      <c r="D28" s="103">
        <f t="shared" si="5"/>
        <v>835758541</v>
      </c>
      <c r="E28" s="103">
        <f t="shared" si="5"/>
        <v>697924728</v>
      </c>
      <c r="F28" s="103">
        <f t="shared" si="5"/>
        <v>217985764</v>
      </c>
      <c r="G28" s="103">
        <f t="shared" si="5"/>
        <v>547027454</v>
      </c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9:G9"/>
    <mergeCell ref="A10:G10"/>
    <mergeCell ref="A11:G11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26.7109375" customWidth="1"/>
    <col min="2" max="2" width="23.7109375" customWidth="1"/>
    <col min="3" max="3" width="18.85546875" customWidth="1"/>
    <col min="4" max="4" width="18.7109375" customWidth="1"/>
    <col min="5" max="6" width="19.7109375" customWidth="1"/>
    <col min="7" max="7" width="19.140625" customWidth="1"/>
    <col min="8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6"/>
      <c r="B6" s="6"/>
      <c r="C6" s="6"/>
      <c r="D6" s="6"/>
      <c r="E6" s="6"/>
      <c r="F6" s="6"/>
      <c r="G6" s="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5"/>
    <row r="8" spans="1:26" ht="12.75" customHeight="1" x14ac:dyDescent="0.25">
      <c r="A8" s="7" t="str">
        <f>+resgral!A7</f>
        <v>ORDENANZA N° 7091/2020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5.75" customHeight="1" x14ac:dyDescent="0.25">
      <c r="A9" s="373" t="s">
        <v>261</v>
      </c>
      <c r="B9" s="372"/>
      <c r="C9" s="372"/>
      <c r="D9" s="372"/>
      <c r="E9" s="372"/>
      <c r="F9" s="372"/>
      <c r="G9" s="372"/>
    </row>
    <row r="10" spans="1:26" x14ac:dyDescent="0.25">
      <c r="A10" s="374" t="s">
        <v>233</v>
      </c>
      <c r="B10" s="372"/>
      <c r="C10" s="372"/>
      <c r="D10" s="372"/>
      <c r="E10" s="372"/>
      <c r="F10" s="372"/>
      <c r="G10" s="372"/>
    </row>
    <row r="11" spans="1:26" x14ac:dyDescent="0.25">
      <c r="A11" s="371" t="s">
        <v>389</v>
      </c>
      <c r="B11" s="372"/>
      <c r="C11" s="372"/>
      <c r="D11" s="372"/>
      <c r="E11" s="372"/>
      <c r="F11" s="372"/>
      <c r="G11" s="372"/>
    </row>
    <row r="13" spans="1:26" ht="24" customHeight="1" x14ac:dyDescent="0.25">
      <c r="A13" s="134" t="s">
        <v>4</v>
      </c>
      <c r="B13" s="134" t="s">
        <v>234</v>
      </c>
      <c r="C13" s="134" t="s">
        <v>383</v>
      </c>
      <c r="D13" s="134" t="s">
        <v>390</v>
      </c>
      <c r="E13" s="134" t="s">
        <v>391</v>
      </c>
      <c r="F13" s="134" t="s">
        <v>392</v>
      </c>
      <c r="G13" s="134" t="s">
        <v>393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25">
      <c r="B14" s="110"/>
      <c r="C14" s="9">
        <v>411</v>
      </c>
      <c r="D14" s="9">
        <v>412</v>
      </c>
      <c r="E14" s="9">
        <v>413</v>
      </c>
      <c r="F14" s="9">
        <v>414</v>
      </c>
      <c r="G14" s="9">
        <v>415</v>
      </c>
    </row>
    <row r="15" spans="1:26" x14ac:dyDescent="0.25">
      <c r="A15" s="115" t="s">
        <v>240</v>
      </c>
      <c r="B15" s="103">
        <f t="shared" ref="B15:G15" si="0">+B16+B22+B23</f>
        <v>1626478553</v>
      </c>
      <c r="C15" s="103">
        <f t="shared" si="0"/>
        <v>11234672</v>
      </c>
      <c r="D15" s="103">
        <f t="shared" si="0"/>
        <v>769628841</v>
      </c>
      <c r="E15" s="103">
        <f t="shared" si="0"/>
        <v>101131822</v>
      </c>
      <c r="F15" s="103">
        <f t="shared" si="0"/>
        <v>209700764</v>
      </c>
      <c r="G15" s="103">
        <f t="shared" si="0"/>
        <v>534782454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8" t="s">
        <v>266</v>
      </c>
      <c r="B16" s="147">
        <f t="shared" ref="B16:G16" si="1">+B17+B20+B21</f>
        <v>1570146475</v>
      </c>
      <c r="C16" s="119">
        <f t="shared" si="1"/>
        <v>9134672</v>
      </c>
      <c r="D16" s="119">
        <f t="shared" si="1"/>
        <v>769628841</v>
      </c>
      <c r="E16" s="119">
        <f t="shared" si="1"/>
        <v>46899744</v>
      </c>
      <c r="F16" s="119">
        <f t="shared" si="1"/>
        <v>209700764</v>
      </c>
      <c r="G16" s="119">
        <f t="shared" si="1"/>
        <v>534782454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x14ac:dyDescent="0.25">
      <c r="A17" s="19" t="s">
        <v>241</v>
      </c>
      <c r="B17" s="106">
        <f t="shared" ref="B17:G17" si="2">+B18+B19</f>
        <v>352045802</v>
      </c>
      <c r="C17" s="116">
        <f t="shared" si="2"/>
        <v>7811768</v>
      </c>
      <c r="D17" s="116">
        <f t="shared" si="2"/>
        <v>107882863</v>
      </c>
      <c r="E17" s="116">
        <f t="shared" si="2"/>
        <v>19507896</v>
      </c>
      <c r="F17" s="116">
        <f t="shared" si="2"/>
        <v>78314702</v>
      </c>
      <c r="G17" s="116">
        <f t="shared" si="2"/>
        <v>138528573</v>
      </c>
    </row>
    <row r="18" spans="1:26" x14ac:dyDescent="0.25">
      <c r="A18" s="8" t="s">
        <v>267</v>
      </c>
      <c r="B18" s="106">
        <f t="shared" ref="B18:B23" si="3">SUM(C18:G18)</f>
        <v>339614782</v>
      </c>
      <c r="C18" s="116">
        <f>+'OBRAS B'!D28</f>
        <v>7059156</v>
      </c>
      <c r="D18" s="116">
        <f>+'OBRAS B'!E28</f>
        <v>106329656</v>
      </c>
      <c r="E18" s="116">
        <f>+'OBRAS B'!F28</f>
        <v>17496449</v>
      </c>
      <c r="F18" s="116">
        <f>+'OBRAS B'!G28</f>
        <v>75836317</v>
      </c>
      <c r="G18" s="116">
        <f>+'OBRAS B'!H28</f>
        <v>132893204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8" t="s">
        <v>268</v>
      </c>
      <c r="B19" s="106">
        <f t="shared" si="3"/>
        <v>12431020</v>
      </c>
      <c r="C19" s="116">
        <f>+'OBRAS B'!D46</f>
        <v>752612</v>
      </c>
      <c r="D19" s="116">
        <f>+'OBRAS B'!E46</f>
        <v>1553207</v>
      </c>
      <c r="E19" s="116">
        <f>+'OBRAS B'!F46</f>
        <v>2011447</v>
      </c>
      <c r="F19" s="116">
        <f>+'OBRAS B'!G46</f>
        <v>2478385</v>
      </c>
      <c r="G19" s="116">
        <f>+'OBRAS B'!H46</f>
        <v>5635369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x14ac:dyDescent="0.25">
      <c r="A20" s="19" t="s">
        <v>242</v>
      </c>
      <c r="B20" s="106">
        <f t="shared" si="3"/>
        <v>123867055</v>
      </c>
      <c r="C20" s="116">
        <f>+'OBRAS B'!D66</f>
        <v>241630</v>
      </c>
      <c r="D20" s="116">
        <f>+'OBRAS B'!E66</f>
        <v>86955608</v>
      </c>
      <c r="E20" s="116">
        <f>+'OBRAS B'!F66</f>
        <v>357300</v>
      </c>
      <c r="F20" s="116">
        <f>+'OBRAS B'!G66</f>
        <v>32604517</v>
      </c>
      <c r="G20" s="116">
        <f>+'OBRAS B'!H66</f>
        <v>3708000</v>
      </c>
    </row>
    <row r="21" spans="1:26" ht="15.75" customHeight="1" x14ac:dyDescent="0.25">
      <c r="A21" s="19" t="s">
        <v>243</v>
      </c>
      <c r="B21" s="106">
        <f t="shared" si="3"/>
        <v>1094233618</v>
      </c>
      <c r="C21" s="116">
        <f>+'OBRAS B'!D92</f>
        <v>1081274</v>
      </c>
      <c r="D21" s="116">
        <f>+'OBRAS B'!E92</f>
        <v>574790370</v>
      </c>
      <c r="E21" s="116">
        <f>+'OBRAS B'!F92</f>
        <v>27034548</v>
      </c>
      <c r="F21" s="116">
        <f>+'OBRAS B'!G92</f>
        <v>98781545</v>
      </c>
      <c r="G21" s="116">
        <f>+'OBRAS B'!H92</f>
        <v>392545881</v>
      </c>
    </row>
    <row r="22" spans="1:26" ht="15.75" customHeight="1" x14ac:dyDescent="0.25">
      <c r="A22" s="19" t="s">
        <v>244</v>
      </c>
      <c r="B22" s="106">
        <f t="shared" si="3"/>
        <v>0</v>
      </c>
      <c r="C22" s="116">
        <f>+'OBRAS B'!D111</f>
        <v>0</v>
      </c>
      <c r="D22" s="116">
        <f>+'OBRAS B'!E111</f>
        <v>0</v>
      </c>
      <c r="E22" s="116">
        <f>+'OBRAS B'!F111</f>
        <v>0</v>
      </c>
      <c r="F22" s="116">
        <f>+'OBRAS B'!G111</f>
        <v>0</v>
      </c>
      <c r="G22" s="116">
        <f>+'OBRAS B'!H111</f>
        <v>0</v>
      </c>
    </row>
    <row r="23" spans="1:26" ht="15.75" customHeight="1" x14ac:dyDescent="0.25">
      <c r="A23" s="19" t="s">
        <v>245</v>
      </c>
      <c r="B23" s="106">
        <f t="shared" si="3"/>
        <v>56332078</v>
      </c>
      <c r="C23" s="116">
        <f>+'OBRAS B'!D114</f>
        <v>2100000</v>
      </c>
      <c r="D23" s="116">
        <f>+'OBRAS B'!E114</f>
        <v>0</v>
      </c>
      <c r="E23" s="116">
        <f>+'OBRAS B'!F114</f>
        <v>54232078</v>
      </c>
      <c r="F23" s="116">
        <f>+'OBRAS B'!G114</f>
        <v>0</v>
      </c>
      <c r="G23" s="116">
        <f>+'OBRAS B'!H114</f>
        <v>0</v>
      </c>
    </row>
    <row r="24" spans="1:26" ht="15.75" customHeight="1" x14ac:dyDescent="0.25">
      <c r="A24" s="115" t="s">
        <v>246</v>
      </c>
      <c r="B24" s="103">
        <f t="shared" ref="B24:G24" si="4">+B25+B28+B29</f>
        <v>683680078</v>
      </c>
      <c r="C24" s="103">
        <f t="shared" si="4"/>
        <v>227472</v>
      </c>
      <c r="D24" s="103">
        <f t="shared" si="4"/>
        <v>66129700</v>
      </c>
      <c r="E24" s="103">
        <f t="shared" si="4"/>
        <v>596792906</v>
      </c>
      <c r="F24" s="103">
        <f t="shared" si="4"/>
        <v>8285000</v>
      </c>
      <c r="G24" s="103">
        <f t="shared" si="4"/>
        <v>12245000</v>
      </c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8" t="s">
        <v>269</v>
      </c>
      <c r="B25" s="147">
        <f t="shared" ref="B25:G25" si="5">+B26+B27</f>
        <v>683680078</v>
      </c>
      <c r="C25" s="119">
        <f t="shared" si="5"/>
        <v>227472</v>
      </c>
      <c r="D25" s="119">
        <f t="shared" si="5"/>
        <v>66129700</v>
      </c>
      <c r="E25" s="119">
        <f t="shared" si="5"/>
        <v>596792906</v>
      </c>
      <c r="F25" s="119">
        <f t="shared" si="5"/>
        <v>8285000</v>
      </c>
      <c r="G25" s="119">
        <f t="shared" si="5"/>
        <v>12245000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 x14ac:dyDescent="0.25">
      <c r="A26" s="19" t="s">
        <v>247</v>
      </c>
      <c r="B26" s="106">
        <f t="shared" ref="B26:B29" si="6">SUM(C26:G26)</f>
        <v>46203372</v>
      </c>
      <c r="C26" s="116">
        <f>+'OBRAS B'!D107</f>
        <v>227472</v>
      </c>
      <c r="D26" s="116">
        <f>+'OBRAS B'!E107</f>
        <v>904700</v>
      </c>
      <c r="E26" s="116">
        <f>+'OBRAS B'!F107</f>
        <v>24541200</v>
      </c>
      <c r="F26" s="116">
        <f>+'OBRAS B'!G107</f>
        <v>8285000</v>
      </c>
      <c r="G26" s="116">
        <f>+'OBRAS B'!H107</f>
        <v>12245000</v>
      </c>
    </row>
    <row r="27" spans="1:26" ht="15.75" customHeight="1" x14ac:dyDescent="0.25">
      <c r="A27" s="19" t="s">
        <v>248</v>
      </c>
      <c r="B27" s="106">
        <f t="shared" si="6"/>
        <v>637476706</v>
      </c>
      <c r="C27" s="116">
        <f>+'OBRAS B'!D117</f>
        <v>0</v>
      </c>
      <c r="D27" s="116">
        <f>+'OBRAS B'!E117</f>
        <v>65225000</v>
      </c>
      <c r="E27" s="116">
        <f>+'OBRAS B'!F117</f>
        <v>572251706</v>
      </c>
      <c r="F27" s="116">
        <f>+'OBRAS B'!G117</f>
        <v>0</v>
      </c>
      <c r="G27" s="116">
        <f>+'OBRAS B'!H117</f>
        <v>0</v>
      </c>
    </row>
    <row r="28" spans="1:26" ht="15.75" customHeight="1" x14ac:dyDescent="0.25">
      <c r="A28" s="19" t="s">
        <v>249</v>
      </c>
      <c r="B28" s="106">
        <f t="shared" si="6"/>
        <v>0</v>
      </c>
      <c r="C28" s="116">
        <f>+'OBRAS B'!D118</f>
        <v>0</v>
      </c>
      <c r="D28" s="116">
        <f>+'OBRAS B'!E118</f>
        <v>0</v>
      </c>
      <c r="E28" s="116">
        <f>+'OBRAS B'!F118</f>
        <v>0</v>
      </c>
      <c r="F28" s="116">
        <f>+'OBRAS B'!G118</f>
        <v>0</v>
      </c>
      <c r="G28" s="116">
        <f>+'OBRAS B'!H118</f>
        <v>0</v>
      </c>
    </row>
    <row r="29" spans="1:26" ht="15.75" customHeight="1" x14ac:dyDescent="0.25">
      <c r="A29" s="19" t="s">
        <v>250</v>
      </c>
      <c r="B29" s="106">
        <f t="shared" si="6"/>
        <v>0</v>
      </c>
      <c r="C29" s="116">
        <f>+'OBRAS B'!D120</f>
        <v>0</v>
      </c>
      <c r="D29" s="116">
        <f>+'OBRAS B'!E120</f>
        <v>0</v>
      </c>
      <c r="E29" s="116">
        <f>+'OBRAS B'!F120</f>
        <v>0</v>
      </c>
      <c r="F29" s="116">
        <f>+'OBRAS B'!G120</f>
        <v>0</v>
      </c>
      <c r="G29" s="116">
        <f>+'OBRAS B'!H120</f>
        <v>0</v>
      </c>
    </row>
    <row r="30" spans="1:26" ht="15.75" customHeight="1" x14ac:dyDescent="0.25">
      <c r="A30" s="115" t="s">
        <v>32</v>
      </c>
      <c r="B30" s="103">
        <f t="shared" ref="B30:G30" si="7">+B31</f>
        <v>0</v>
      </c>
      <c r="C30" s="103">
        <f t="shared" si="7"/>
        <v>0</v>
      </c>
      <c r="D30" s="103">
        <f t="shared" si="7"/>
        <v>0</v>
      </c>
      <c r="E30" s="103">
        <f t="shared" si="7"/>
        <v>0</v>
      </c>
      <c r="F30" s="103">
        <f t="shared" si="7"/>
        <v>0</v>
      </c>
      <c r="G30" s="103">
        <f t="shared" si="7"/>
        <v>0</v>
      </c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05" t="s">
        <v>252</v>
      </c>
      <c r="B31" s="106">
        <f>SUM(C31:G31)</f>
        <v>0</v>
      </c>
      <c r="C31" s="116">
        <f>+'OBRAS B'!D122</f>
        <v>0</v>
      </c>
      <c r="D31" s="116">
        <f>+'OBRAS B'!E122</f>
        <v>0</v>
      </c>
      <c r="E31" s="116">
        <f>+'OBRAS B'!F122</f>
        <v>0</v>
      </c>
      <c r="F31" s="116">
        <f>+'OBRAS B'!G122</f>
        <v>0</v>
      </c>
      <c r="G31" s="116">
        <f>+'OBRAS B'!H122</f>
        <v>0</v>
      </c>
    </row>
    <row r="32" spans="1:26" ht="15.75" customHeight="1" x14ac:dyDescent="0.25">
      <c r="A32" s="115" t="s">
        <v>40</v>
      </c>
      <c r="B32" s="103">
        <f t="shared" ref="B32:G32" si="8">+B15+B24+B30</f>
        <v>2310158631</v>
      </c>
      <c r="C32" s="103">
        <f t="shared" si="8"/>
        <v>11462144</v>
      </c>
      <c r="D32" s="103">
        <f t="shared" si="8"/>
        <v>835758541</v>
      </c>
      <c r="E32" s="103">
        <f t="shared" si="8"/>
        <v>697924728</v>
      </c>
      <c r="F32" s="103">
        <f t="shared" si="8"/>
        <v>217985764</v>
      </c>
      <c r="G32" s="103">
        <f t="shared" si="8"/>
        <v>547027454</v>
      </c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9:G9"/>
    <mergeCell ref="A10:G10"/>
    <mergeCell ref="A11:G11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workbookViewId="0">
      <selection activeCell="K52" sqref="K52"/>
    </sheetView>
  </sheetViews>
  <sheetFormatPr baseColWidth="10" defaultColWidth="14.42578125" defaultRowHeight="15" customHeight="1" x14ac:dyDescent="0.25"/>
  <cols>
    <col min="1" max="1" width="6.85546875" customWidth="1"/>
    <col min="2" max="2" width="37.140625" customWidth="1"/>
    <col min="3" max="3" width="17.28515625" customWidth="1"/>
    <col min="4" max="4" width="14.85546875" customWidth="1"/>
    <col min="5" max="5" width="16.28515625" customWidth="1"/>
    <col min="6" max="6" width="14.5703125" customWidth="1"/>
    <col min="7" max="7" width="13.7109375" customWidth="1"/>
    <col min="8" max="8" width="15.7109375" customWidth="1"/>
    <col min="9" max="9" width="14.5703125" customWidth="1"/>
    <col min="10" max="10" width="12.5703125" customWidth="1"/>
    <col min="11" max="11" width="13.42578125" customWidth="1"/>
    <col min="12" max="12" width="11.5703125" customWidth="1"/>
    <col min="13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1"/>
      <c r="J1" s="1"/>
      <c r="K1" s="6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6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6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6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1"/>
      <c r="J5" s="1"/>
      <c r="K5" s="60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>
      <c r="K6" s="62"/>
    </row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8"/>
      <c r="J7" s="8"/>
      <c r="K7" s="65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H8" s="372"/>
      <c r="K8" s="62"/>
    </row>
    <row r="9" spans="1:26" x14ac:dyDescent="0.25">
      <c r="A9" s="19"/>
      <c r="B9" s="374" t="s">
        <v>270</v>
      </c>
      <c r="C9" s="372"/>
      <c r="D9" s="372"/>
      <c r="E9" s="372"/>
      <c r="F9" s="372"/>
      <c r="G9" s="372"/>
      <c r="H9" s="372"/>
      <c r="K9" s="62"/>
    </row>
    <row r="10" spans="1:26" x14ac:dyDescent="0.25">
      <c r="A10" s="371" t="s">
        <v>389</v>
      </c>
      <c r="B10" s="372"/>
      <c r="C10" s="372"/>
      <c r="D10" s="372"/>
      <c r="E10" s="372"/>
      <c r="F10" s="372"/>
      <c r="G10" s="372"/>
      <c r="H10" s="7"/>
      <c r="K10" s="62"/>
    </row>
    <row r="11" spans="1:26" ht="7.5" customHeight="1" x14ac:dyDescent="0.25">
      <c r="K11" s="62"/>
    </row>
    <row r="12" spans="1:26" ht="24" customHeight="1" x14ac:dyDescent="0.25">
      <c r="A12" s="134" t="s">
        <v>68</v>
      </c>
      <c r="B12" s="134" t="s">
        <v>272</v>
      </c>
      <c r="C12" s="134" t="s">
        <v>234</v>
      </c>
      <c r="D12" s="134" t="s">
        <v>383</v>
      </c>
      <c r="E12" s="134" t="s">
        <v>390</v>
      </c>
      <c r="F12" s="134" t="s">
        <v>391</v>
      </c>
      <c r="G12" s="134" t="s">
        <v>392</v>
      </c>
      <c r="H12" s="134" t="s">
        <v>393</v>
      </c>
      <c r="I12" s="12"/>
      <c r="J12" s="12"/>
      <c r="K12" s="101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/>
      <c r="D13" s="9">
        <v>411</v>
      </c>
      <c r="E13" s="9">
        <v>412</v>
      </c>
      <c r="F13" s="9">
        <v>413</v>
      </c>
      <c r="G13" s="9">
        <v>414</v>
      </c>
      <c r="H13" s="9">
        <v>415</v>
      </c>
      <c r="K13" s="62"/>
    </row>
    <row r="14" spans="1:26" x14ac:dyDescent="0.25">
      <c r="A14" s="127" t="s">
        <v>79</v>
      </c>
      <c r="B14" s="8" t="s">
        <v>274</v>
      </c>
      <c r="C14" s="133">
        <f t="shared" ref="C14:C27" si="0">SUM(D14:H14)</f>
        <v>79342371</v>
      </c>
      <c r="D14" s="129">
        <v>2192317</v>
      </c>
      <c r="E14" s="129">
        <v>24037873</v>
      </c>
      <c r="F14" s="129">
        <v>4482209</v>
      </c>
      <c r="G14" s="129">
        <v>18826027</v>
      </c>
      <c r="H14" s="129">
        <v>29803945</v>
      </c>
      <c r="I14" s="120"/>
      <c r="J14" s="120"/>
      <c r="K14" s="138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7" t="s">
        <v>82</v>
      </c>
      <c r="B15" s="8" t="s">
        <v>275</v>
      </c>
      <c r="C15" s="133">
        <f t="shared" si="0"/>
        <v>31903853</v>
      </c>
      <c r="D15" s="129">
        <v>420621</v>
      </c>
      <c r="E15" s="129">
        <v>10182651</v>
      </c>
      <c r="F15" s="129">
        <v>1415327</v>
      </c>
      <c r="G15" s="129">
        <v>7561479</v>
      </c>
      <c r="H15" s="129">
        <v>12323775</v>
      </c>
      <c r="K15" s="62"/>
    </row>
    <row r="16" spans="1:26" x14ac:dyDescent="0.25">
      <c r="A16" s="127" t="s">
        <v>84</v>
      </c>
      <c r="B16" s="8" t="s">
        <v>276</v>
      </c>
      <c r="C16" s="133">
        <f t="shared" si="0"/>
        <v>58728026</v>
      </c>
      <c r="D16" s="129">
        <v>411588</v>
      </c>
      <c r="E16" s="129">
        <v>17419750</v>
      </c>
      <c r="F16" s="129">
        <v>2605410</v>
      </c>
      <c r="G16" s="129">
        <v>11955390</v>
      </c>
      <c r="H16" s="129">
        <v>26335888</v>
      </c>
      <c r="I16" s="8"/>
      <c r="J16" s="8"/>
      <c r="K16" s="6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127" t="s">
        <v>86</v>
      </c>
      <c r="B17" s="8" t="s">
        <v>277</v>
      </c>
      <c r="C17" s="133">
        <f t="shared" si="0"/>
        <v>3407872</v>
      </c>
      <c r="D17" s="129">
        <v>508789</v>
      </c>
      <c r="E17" s="129">
        <v>842405</v>
      </c>
      <c r="F17" s="129">
        <v>508789</v>
      </c>
      <c r="G17" s="129">
        <v>1039100</v>
      </c>
      <c r="H17" s="129">
        <v>508789</v>
      </c>
      <c r="I17" s="8"/>
      <c r="J17" s="8"/>
      <c r="K17" s="6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27" t="s">
        <v>88</v>
      </c>
      <c r="B18" s="8" t="s">
        <v>278</v>
      </c>
      <c r="C18" s="133">
        <f t="shared" si="0"/>
        <v>43426859</v>
      </c>
      <c r="D18" s="129">
        <v>1402386</v>
      </c>
      <c r="E18" s="129">
        <v>15971187</v>
      </c>
      <c r="F18" s="129">
        <v>2163774</v>
      </c>
      <c r="G18" s="129">
        <v>8618565</v>
      </c>
      <c r="H18" s="129">
        <v>15270947</v>
      </c>
      <c r="K18" s="62"/>
      <c r="L18" s="62"/>
    </row>
    <row r="19" spans="1:26" x14ac:dyDescent="0.25">
      <c r="A19" s="127" t="s">
        <v>90</v>
      </c>
      <c r="B19" s="8" t="s">
        <v>279</v>
      </c>
      <c r="C19" s="133">
        <f t="shared" si="0"/>
        <v>10953062</v>
      </c>
      <c r="D19" s="129">
        <v>47105</v>
      </c>
      <c r="E19" s="129">
        <v>2906724</v>
      </c>
      <c r="F19" s="129">
        <v>218308</v>
      </c>
      <c r="G19" s="129">
        <v>2197434</v>
      </c>
      <c r="H19" s="129">
        <v>5583491</v>
      </c>
      <c r="K19" s="62"/>
    </row>
    <row r="20" spans="1:26" x14ac:dyDescent="0.25">
      <c r="A20" s="127" t="s">
        <v>165</v>
      </c>
      <c r="B20" s="8" t="s">
        <v>280</v>
      </c>
      <c r="C20" s="133">
        <f t="shared" si="0"/>
        <v>26531779</v>
      </c>
      <c r="D20" s="129">
        <v>503874</v>
      </c>
      <c r="E20" s="129">
        <v>8324832</v>
      </c>
      <c r="F20" s="129">
        <v>1375447</v>
      </c>
      <c r="G20" s="129">
        <v>5979190</v>
      </c>
      <c r="H20" s="129">
        <v>10348436</v>
      </c>
      <c r="K20" s="62"/>
    </row>
    <row r="21" spans="1:26" ht="15.75" customHeight="1" x14ac:dyDescent="0.25">
      <c r="A21" s="127" t="s">
        <v>92</v>
      </c>
      <c r="B21" s="8" t="s">
        <v>281</v>
      </c>
      <c r="C21" s="133">
        <f t="shared" si="0"/>
        <v>5741239</v>
      </c>
      <c r="D21" s="129">
        <v>48597</v>
      </c>
      <c r="E21" s="129">
        <v>1468330</v>
      </c>
      <c r="F21" s="129">
        <v>133323</v>
      </c>
      <c r="G21" s="129">
        <v>1672755</v>
      </c>
      <c r="H21" s="129">
        <v>2418234</v>
      </c>
      <c r="K21" s="62"/>
    </row>
    <row r="22" spans="1:26" ht="15.75" customHeight="1" x14ac:dyDescent="0.25">
      <c r="A22" s="127" t="s">
        <v>131</v>
      </c>
      <c r="B22" s="8" t="s">
        <v>282</v>
      </c>
      <c r="C22" s="133">
        <f t="shared" si="0"/>
        <v>2783418</v>
      </c>
      <c r="D22" s="129">
        <v>32573</v>
      </c>
      <c r="E22" s="129">
        <v>1262403</v>
      </c>
      <c r="F22" s="129">
        <v>642337</v>
      </c>
      <c r="G22" s="129">
        <v>621344</v>
      </c>
      <c r="H22" s="129">
        <v>224761</v>
      </c>
      <c r="I22" s="19"/>
      <c r="K22" s="28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27" t="s">
        <v>133</v>
      </c>
      <c r="B23" s="8" t="s">
        <v>283</v>
      </c>
      <c r="C23" s="133">
        <f t="shared" si="0"/>
        <v>27910674</v>
      </c>
      <c r="D23" s="129">
        <v>583749</v>
      </c>
      <c r="E23" s="129">
        <v>8649276</v>
      </c>
      <c r="F23" s="129">
        <v>1396152</v>
      </c>
      <c r="G23" s="129">
        <v>6484153</v>
      </c>
      <c r="H23" s="129">
        <v>10797344</v>
      </c>
      <c r="I23" s="18"/>
      <c r="K23" s="139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A24" s="127" t="s">
        <v>136</v>
      </c>
      <c r="B24" s="8" t="s">
        <v>284</v>
      </c>
      <c r="C24" s="133">
        <f t="shared" si="0"/>
        <v>25109496</v>
      </c>
      <c r="D24" s="129">
        <v>468049</v>
      </c>
      <c r="E24" s="129">
        <v>7836255</v>
      </c>
      <c r="F24" s="129">
        <v>1316088</v>
      </c>
      <c r="G24" s="129">
        <v>5586140</v>
      </c>
      <c r="H24" s="129">
        <v>9902964</v>
      </c>
      <c r="K24" s="62"/>
    </row>
    <row r="25" spans="1:26" ht="15.75" customHeight="1" x14ac:dyDescent="0.25">
      <c r="A25" s="127" t="s">
        <v>183</v>
      </c>
      <c r="B25" s="8" t="s">
        <v>285</v>
      </c>
      <c r="C25" s="133">
        <f t="shared" si="0"/>
        <v>14813861</v>
      </c>
      <c r="D25" s="129">
        <v>276135</v>
      </c>
      <c r="E25" s="129">
        <v>4623159</v>
      </c>
      <c r="F25" s="129">
        <v>776453</v>
      </c>
      <c r="G25" s="129">
        <v>3295658</v>
      </c>
      <c r="H25" s="129">
        <v>5842456</v>
      </c>
      <c r="K25" s="62"/>
    </row>
    <row r="26" spans="1:26" ht="15.75" customHeight="1" x14ac:dyDescent="0.25">
      <c r="A26" s="127" t="s">
        <v>94</v>
      </c>
      <c r="B26" s="8" t="s">
        <v>286</v>
      </c>
      <c r="C26" s="133">
        <f t="shared" si="0"/>
        <v>8962272</v>
      </c>
      <c r="D26" s="129">
        <v>163373</v>
      </c>
      <c r="E26" s="129">
        <v>2804811</v>
      </c>
      <c r="F26" s="129">
        <v>462832</v>
      </c>
      <c r="G26" s="129">
        <v>1999082</v>
      </c>
      <c r="H26" s="129">
        <v>3532174</v>
      </c>
      <c r="K26" s="62"/>
    </row>
    <row r="27" spans="1:26" ht="15.75" customHeight="1" x14ac:dyDescent="0.25">
      <c r="A27" s="127" t="s">
        <v>140</v>
      </c>
      <c r="B27" s="8" t="s">
        <v>287</v>
      </c>
      <c r="C27" s="133">
        <f t="shared" si="0"/>
        <v>0</v>
      </c>
      <c r="D27" s="116">
        <v>0</v>
      </c>
      <c r="E27" s="116">
        <v>0</v>
      </c>
      <c r="F27" s="116">
        <v>0</v>
      </c>
      <c r="G27" s="116">
        <v>0</v>
      </c>
      <c r="H27" s="116">
        <v>0</v>
      </c>
      <c r="K27" s="62"/>
    </row>
    <row r="28" spans="1:26" ht="15.75" customHeight="1" x14ac:dyDescent="0.25">
      <c r="A28" s="381" t="s">
        <v>288</v>
      </c>
      <c r="B28" s="382"/>
      <c r="C28" s="103">
        <f t="shared" ref="C28:H28" si="1">SUM(C14:C27)</f>
        <v>339614782</v>
      </c>
      <c r="D28" s="103">
        <f t="shared" si="1"/>
        <v>7059156</v>
      </c>
      <c r="E28" s="103">
        <f t="shared" si="1"/>
        <v>106329656</v>
      </c>
      <c r="F28" s="103">
        <f t="shared" si="1"/>
        <v>17496449</v>
      </c>
      <c r="G28" s="103">
        <f t="shared" si="1"/>
        <v>75836317</v>
      </c>
      <c r="H28" s="103">
        <f t="shared" si="1"/>
        <v>132893204</v>
      </c>
      <c r="I28" s="19"/>
      <c r="J28" s="19"/>
      <c r="K28" s="28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C29" s="62"/>
      <c r="D29" s="62"/>
      <c r="E29" s="62"/>
      <c r="F29" s="62"/>
      <c r="G29" s="62"/>
      <c r="H29" s="62"/>
      <c r="I29" s="62"/>
      <c r="J29" s="62"/>
      <c r="K29" s="62"/>
      <c r="L29" s="62"/>
    </row>
    <row r="30" spans="1:26" ht="24" customHeight="1" x14ac:dyDescent="0.25">
      <c r="A30" s="134" t="s">
        <v>68</v>
      </c>
      <c r="B30" s="134" t="s">
        <v>289</v>
      </c>
      <c r="C30" s="134" t="s">
        <v>234</v>
      </c>
      <c r="D30" s="134" t="s">
        <v>383</v>
      </c>
      <c r="E30" s="134" t="s">
        <v>390</v>
      </c>
      <c r="F30" s="134" t="s">
        <v>391</v>
      </c>
      <c r="G30" s="134" t="s">
        <v>392</v>
      </c>
      <c r="H30" s="134" t="s">
        <v>393</v>
      </c>
      <c r="I30" s="12"/>
      <c r="J30" s="12"/>
      <c r="K30" s="101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26" t="s">
        <v>290</v>
      </c>
      <c r="B31" s="110"/>
      <c r="C31" s="110"/>
      <c r="D31" s="9">
        <v>411</v>
      </c>
      <c r="E31" s="9">
        <v>412</v>
      </c>
      <c r="F31" s="9">
        <v>413</v>
      </c>
      <c r="G31" s="9">
        <v>414</v>
      </c>
      <c r="H31" s="9">
        <v>415</v>
      </c>
      <c r="I31" s="110"/>
      <c r="J31" s="110"/>
      <c r="K31" s="137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5.75" customHeight="1" x14ac:dyDescent="0.25">
      <c r="A32" s="127" t="s">
        <v>79</v>
      </c>
      <c r="B32" s="8" t="s">
        <v>274</v>
      </c>
      <c r="C32" s="133">
        <f t="shared" ref="C32:C45" si="2">SUM(D32:H32)</f>
        <v>1821945</v>
      </c>
      <c r="D32" s="129">
        <v>194505</v>
      </c>
      <c r="E32" s="129">
        <v>202606</v>
      </c>
      <c r="F32" s="129">
        <v>446734</v>
      </c>
      <c r="G32" s="129">
        <v>287025</v>
      </c>
      <c r="H32" s="129">
        <v>691075</v>
      </c>
      <c r="I32" s="120"/>
      <c r="J32" s="120"/>
      <c r="K32" s="138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25">
      <c r="A33" s="127" t="s">
        <v>82</v>
      </c>
      <c r="B33" s="8" t="s">
        <v>275</v>
      </c>
      <c r="C33" s="133">
        <f t="shared" si="2"/>
        <v>322378</v>
      </c>
      <c r="D33" s="129">
        <v>11670</v>
      </c>
      <c r="E33" s="129">
        <v>45248</v>
      </c>
      <c r="F33" s="129">
        <v>35738</v>
      </c>
      <c r="G33" s="129">
        <v>14520</v>
      </c>
      <c r="H33" s="129">
        <v>215202</v>
      </c>
      <c r="K33" s="62"/>
    </row>
    <row r="34" spans="1:26" ht="15.75" customHeight="1" x14ac:dyDescent="0.25">
      <c r="A34" s="127" t="s">
        <v>84</v>
      </c>
      <c r="B34" s="8" t="s">
        <v>276</v>
      </c>
      <c r="C34" s="133">
        <f t="shared" si="2"/>
        <v>2017578</v>
      </c>
      <c r="D34" s="129">
        <v>0</v>
      </c>
      <c r="E34" s="129">
        <v>0</v>
      </c>
      <c r="F34" s="129">
        <v>0</v>
      </c>
      <c r="G34" s="129">
        <v>508789</v>
      </c>
      <c r="H34" s="129">
        <v>1508789</v>
      </c>
      <c r="I34" s="8"/>
      <c r="J34" s="8"/>
      <c r="K34" s="65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27" t="s">
        <v>86</v>
      </c>
      <c r="B35" s="8" t="s">
        <v>277</v>
      </c>
      <c r="C35" s="133">
        <f t="shared" si="2"/>
        <v>508789</v>
      </c>
      <c r="D35" s="129">
        <v>0</v>
      </c>
      <c r="E35" s="129">
        <v>508789</v>
      </c>
      <c r="F35" s="129">
        <v>0</v>
      </c>
      <c r="G35" s="129">
        <v>0</v>
      </c>
      <c r="H35" s="129">
        <v>0</v>
      </c>
      <c r="I35" s="8"/>
      <c r="J35" s="8"/>
      <c r="K35" s="6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27" t="s">
        <v>88</v>
      </c>
      <c r="B36" s="8" t="s">
        <v>278</v>
      </c>
      <c r="C36" s="133">
        <f t="shared" si="2"/>
        <v>4648552</v>
      </c>
      <c r="D36" s="129">
        <v>281439</v>
      </c>
      <c r="E36" s="129">
        <v>481968</v>
      </c>
      <c r="F36" s="129">
        <v>828983</v>
      </c>
      <c r="G36" s="129">
        <v>1065325</v>
      </c>
      <c r="H36" s="129">
        <v>1990837</v>
      </c>
      <c r="K36" s="62"/>
    </row>
    <row r="37" spans="1:26" ht="15.75" customHeight="1" x14ac:dyDescent="0.25">
      <c r="A37" s="127" t="s">
        <v>90</v>
      </c>
      <c r="B37" s="8" t="s">
        <v>279</v>
      </c>
      <c r="C37" s="133">
        <f t="shared" si="2"/>
        <v>180149</v>
      </c>
      <c r="D37" s="129">
        <v>0</v>
      </c>
      <c r="E37" s="129">
        <v>50651</v>
      </c>
      <c r="F37" s="129">
        <v>0</v>
      </c>
      <c r="G37" s="129">
        <v>53521</v>
      </c>
      <c r="H37" s="129">
        <v>75977</v>
      </c>
      <c r="K37" s="62"/>
    </row>
    <row r="38" spans="1:26" ht="15.75" customHeight="1" x14ac:dyDescent="0.25">
      <c r="A38" s="127" t="s">
        <v>165</v>
      </c>
      <c r="B38" s="8" t="s">
        <v>280</v>
      </c>
      <c r="C38" s="133">
        <f t="shared" si="2"/>
        <v>820762</v>
      </c>
      <c r="D38" s="129">
        <v>57893</v>
      </c>
      <c r="E38" s="129">
        <v>80340</v>
      </c>
      <c r="F38" s="129">
        <v>213593</v>
      </c>
      <c r="G38" s="129">
        <v>151507</v>
      </c>
      <c r="H38" s="129">
        <v>317429</v>
      </c>
      <c r="K38" s="62"/>
    </row>
    <row r="39" spans="1:26" ht="15.75" customHeight="1" x14ac:dyDescent="0.25">
      <c r="A39" s="127" t="s">
        <v>92</v>
      </c>
      <c r="B39" s="8" t="s">
        <v>281</v>
      </c>
      <c r="C39" s="133">
        <f t="shared" si="2"/>
        <v>225532</v>
      </c>
      <c r="D39" s="129">
        <v>29404</v>
      </c>
      <c r="E39" s="129">
        <v>5391</v>
      </c>
      <c r="F39" s="129">
        <v>27763</v>
      </c>
      <c r="G39" s="129">
        <v>27475</v>
      </c>
      <c r="H39" s="129">
        <v>135499</v>
      </c>
      <c r="K39" s="62"/>
    </row>
    <row r="40" spans="1:26" ht="15.75" customHeight="1" x14ac:dyDescent="0.25">
      <c r="A40" s="127" t="s">
        <v>131</v>
      </c>
      <c r="B40" s="8" t="s">
        <v>282</v>
      </c>
      <c r="C40" s="133">
        <f t="shared" si="2"/>
        <v>83360</v>
      </c>
      <c r="D40" s="129">
        <v>25285</v>
      </c>
      <c r="E40" s="129">
        <v>0</v>
      </c>
      <c r="F40" s="129">
        <v>58075</v>
      </c>
      <c r="G40" s="129">
        <v>0</v>
      </c>
      <c r="H40" s="129">
        <v>0</v>
      </c>
      <c r="I40" s="19"/>
      <c r="J40" s="19"/>
      <c r="K40" s="28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27" t="s">
        <v>133</v>
      </c>
      <c r="B41" s="8" t="s">
        <v>283</v>
      </c>
      <c r="C41" s="133">
        <f t="shared" si="2"/>
        <v>640339</v>
      </c>
      <c r="D41" s="129">
        <v>51984</v>
      </c>
      <c r="E41" s="129">
        <v>66308</v>
      </c>
      <c r="F41" s="129">
        <v>141897</v>
      </c>
      <c r="G41" s="129">
        <v>155879</v>
      </c>
      <c r="H41" s="129">
        <v>224271</v>
      </c>
      <c r="I41" s="18"/>
      <c r="J41" s="18"/>
      <c r="K41" s="139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A42" s="127" t="s">
        <v>136</v>
      </c>
      <c r="B42" s="8" t="s">
        <v>284</v>
      </c>
      <c r="C42" s="133">
        <f t="shared" si="2"/>
        <v>595085</v>
      </c>
      <c r="D42" s="129">
        <v>51551</v>
      </c>
      <c r="E42" s="129">
        <v>57300</v>
      </c>
      <c r="F42" s="129">
        <v>132560</v>
      </c>
      <c r="G42" s="129">
        <v>109121</v>
      </c>
      <c r="H42" s="129">
        <v>244553</v>
      </c>
      <c r="K42" s="62"/>
    </row>
    <row r="43" spans="1:26" ht="15.75" customHeight="1" x14ac:dyDescent="0.25">
      <c r="A43" s="127" t="s">
        <v>183</v>
      </c>
      <c r="B43" s="8" t="s">
        <v>285</v>
      </c>
      <c r="C43" s="133">
        <f t="shared" si="2"/>
        <v>351081</v>
      </c>
      <c r="D43" s="129">
        <v>30413</v>
      </c>
      <c r="E43" s="129">
        <v>33805</v>
      </c>
      <c r="F43" s="129">
        <v>78206</v>
      </c>
      <c r="G43" s="129">
        <v>64378</v>
      </c>
      <c r="H43" s="129">
        <v>144279</v>
      </c>
      <c r="K43" s="62"/>
    </row>
    <row r="44" spans="1:26" ht="15.75" customHeight="1" x14ac:dyDescent="0.25">
      <c r="A44" s="127" t="s">
        <v>94</v>
      </c>
      <c r="B44" s="8" t="s">
        <v>286</v>
      </c>
      <c r="C44" s="133">
        <f t="shared" si="2"/>
        <v>215470</v>
      </c>
      <c r="D44" s="129">
        <v>18468</v>
      </c>
      <c r="E44" s="129">
        <v>20801</v>
      </c>
      <c r="F44" s="129">
        <v>47898</v>
      </c>
      <c r="G44" s="129">
        <v>40845</v>
      </c>
      <c r="H44" s="129">
        <v>87458</v>
      </c>
      <c r="K44" s="62"/>
    </row>
    <row r="45" spans="1:26" ht="15.75" customHeight="1" x14ac:dyDescent="0.25">
      <c r="A45" s="127" t="s">
        <v>140</v>
      </c>
      <c r="B45" s="8" t="s">
        <v>287</v>
      </c>
      <c r="C45" s="133">
        <f t="shared" si="2"/>
        <v>0</v>
      </c>
      <c r="D45" s="129">
        <v>0</v>
      </c>
      <c r="E45" s="129">
        <v>0</v>
      </c>
      <c r="F45" s="129">
        <v>0</v>
      </c>
      <c r="G45" s="129">
        <v>0</v>
      </c>
      <c r="H45" s="129">
        <v>0</v>
      </c>
      <c r="K45" s="62"/>
    </row>
    <row r="46" spans="1:26" ht="15.75" customHeight="1" x14ac:dyDescent="0.25">
      <c r="A46" s="381" t="s">
        <v>288</v>
      </c>
      <c r="B46" s="382"/>
      <c r="C46" s="103">
        <f t="shared" ref="C46:H46" si="3">SUM(C32:C45)</f>
        <v>12431020</v>
      </c>
      <c r="D46" s="103">
        <f t="shared" si="3"/>
        <v>752612</v>
      </c>
      <c r="E46" s="103">
        <f t="shared" si="3"/>
        <v>1553207</v>
      </c>
      <c r="F46" s="103">
        <f t="shared" si="3"/>
        <v>2011447</v>
      </c>
      <c r="G46" s="103">
        <f t="shared" si="3"/>
        <v>2478385</v>
      </c>
      <c r="H46" s="103">
        <f t="shared" si="3"/>
        <v>5635369</v>
      </c>
      <c r="I46" s="19"/>
      <c r="J46" s="19"/>
      <c r="K46" s="28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F47" s="63"/>
      <c r="G47" s="148"/>
      <c r="H47" s="148"/>
      <c r="K47" s="62"/>
    </row>
    <row r="48" spans="1:26" ht="24" customHeight="1" x14ac:dyDescent="0.25">
      <c r="A48" s="134" t="s">
        <v>68</v>
      </c>
      <c r="B48" s="134" t="s">
        <v>291</v>
      </c>
      <c r="C48" s="134" t="s">
        <v>234</v>
      </c>
      <c r="D48" s="134" t="s">
        <v>383</v>
      </c>
      <c r="E48" s="134" t="s">
        <v>390</v>
      </c>
      <c r="F48" s="134" t="s">
        <v>391</v>
      </c>
      <c r="G48" s="134" t="s">
        <v>392</v>
      </c>
      <c r="H48" s="134" t="s">
        <v>393</v>
      </c>
      <c r="I48" s="12"/>
      <c r="J48" s="12"/>
      <c r="K48" s="101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126" t="s">
        <v>292</v>
      </c>
      <c r="B49" s="110"/>
      <c r="C49" s="110"/>
      <c r="D49" s="9">
        <v>411</v>
      </c>
      <c r="E49" s="9">
        <v>412</v>
      </c>
      <c r="F49" s="9">
        <v>413</v>
      </c>
      <c r="G49" s="9">
        <v>414</v>
      </c>
      <c r="H49" s="9">
        <v>415</v>
      </c>
      <c r="I49" s="110"/>
      <c r="J49" s="110"/>
      <c r="K49" s="137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5.75" customHeight="1" x14ac:dyDescent="0.25">
      <c r="A50" s="127" t="s">
        <v>79</v>
      </c>
      <c r="B50" s="8" t="s">
        <v>293</v>
      </c>
      <c r="C50" s="133">
        <f t="shared" ref="C50:C64" si="4">SUM(D50:H50)</f>
        <v>6460</v>
      </c>
      <c r="D50" s="129">
        <v>0</v>
      </c>
      <c r="E50" s="129">
        <v>0</v>
      </c>
      <c r="F50" s="129">
        <v>0</v>
      </c>
      <c r="G50" s="129">
        <v>6460</v>
      </c>
      <c r="H50" s="129">
        <v>0</v>
      </c>
      <c r="I50" s="120"/>
      <c r="J50" s="120"/>
      <c r="K50" s="138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25">
      <c r="A51" s="127" t="s">
        <v>82</v>
      </c>
      <c r="B51" s="8" t="s">
        <v>294</v>
      </c>
      <c r="C51" s="133">
        <f t="shared" si="4"/>
        <v>4750</v>
      </c>
      <c r="D51" s="129">
        <v>4750</v>
      </c>
      <c r="E51" s="129">
        <v>0</v>
      </c>
      <c r="F51" s="129">
        <v>0</v>
      </c>
      <c r="G51" s="129">
        <v>0</v>
      </c>
      <c r="H51" s="129">
        <v>0</v>
      </c>
      <c r="K51" s="62"/>
    </row>
    <row r="52" spans="1:26" ht="15.75" customHeight="1" x14ac:dyDescent="0.25">
      <c r="A52" s="127" t="s">
        <v>84</v>
      </c>
      <c r="B52" s="8" t="s">
        <v>295</v>
      </c>
      <c r="C52" s="133">
        <f t="shared" si="4"/>
        <v>26913575</v>
      </c>
      <c r="D52" s="129">
        <v>0</v>
      </c>
      <c r="E52" s="129">
        <v>26913575</v>
      </c>
      <c r="F52" s="129">
        <v>0</v>
      </c>
      <c r="G52" s="129">
        <v>0</v>
      </c>
      <c r="H52" s="129">
        <v>0</v>
      </c>
      <c r="I52" s="8"/>
      <c r="J52" s="8"/>
      <c r="K52" s="6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127" t="s">
        <v>86</v>
      </c>
      <c r="B53" s="8" t="s">
        <v>296</v>
      </c>
      <c r="C53" s="133">
        <f t="shared" si="4"/>
        <v>0</v>
      </c>
      <c r="D53" s="129">
        <v>0</v>
      </c>
      <c r="E53" s="129">
        <v>0</v>
      </c>
      <c r="F53" s="129">
        <v>0</v>
      </c>
      <c r="G53" s="129">
        <v>0</v>
      </c>
      <c r="H53" s="129">
        <v>0</v>
      </c>
      <c r="I53" s="8"/>
      <c r="J53" s="8"/>
      <c r="K53" s="65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127" t="s">
        <v>88</v>
      </c>
      <c r="B54" s="8" t="s">
        <v>297</v>
      </c>
      <c r="C54" s="133">
        <f t="shared" si="4"/>
        <v>816396</v>
      </c>
      <c r="D54" s="129">
        <v>4300</v>
      </c>
      <c r="E54" s="129">
        <v>812096</v>
      </c>
      <c r="F54" s="129">
        <v>0</v>
      </c>
      <c r="G54" s="129">
        <v>0</v>
      </c>
      <c r="H54" s="129">
        <v>0</v>
      </c>
      <c r="K54" s="62"/>
    </row>
    <row r="55" spans="1:26" ht="15.75" customHeight="1" x14ac:dyDescent="0.25">
      <c r="A55" s="127" t="s">
        <v>90</v>
      </c>
      <c r="B55" s="8" t="s">
        <v>298</v>
      </c>
      <c r="C55" s="133">
        <f t="shared" si="4"/>
        <v>0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K55" s="62"/>
    </row>
    <row r="56" spans="1:26" ht="15.75" customHeight="1" x14ac:dyDescent="0.25">
      <c r="A56" s="127" t="s">
        <v>165</v>
      </c>
      <c r="B56" s="8" t="s">
        <v>299</v>
      </c>
      <c r="C56" s="133">
        <f t="shared" si="4"/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K56" s="62"/>
    </row>
    <row r="57" spans="1:26" ht="15.75" customHeight="1" x14ac:dyDescent="0.25">
      <c r="A57" s="127" t="s">
        <v>92</v>
      </c>
      <c r="B57" s="8" t="s">
        <v>300</v>
      </c>
      <c r="C57" s="133">
        <f t="shared" si="4"/>
        <v>132000</v>
      </c>
      <c r="D57" s="129">
        <v>0</v>
      </c>
      <c r="E57" s="129">
        <v>0</v>
      </c>
      <c r="F57" s="129">
        <v>0</v>
      </c>
      <c r="G57" s="129">
        <v>0</v>
      </c>
      <c r="H57" s="129">
        <v>132000</v>
      </c>
      <c r="K57" s="62"/>
    </row>
    <row r="58" spans="1:26" ht="15.75" customHeight="1" x14ac:dyDescent="0.25">
      <c r="A58" s="127" t="s">
        <v>131</v>
      </c>
      <c r="B58" s="8" t="s">
        <v>301</v>
      </c>
      <c r="C58" s="133">
        <f t="shared" si="4"/>
        <v>2607868</v>
      </c>
      <c r="D58" s="129">
        <v>1300</v>
      </c>
      <c r="E58" s="129">
        <v>201568</v>
      </c>
      <c r="F58" s="129">
        <v>0</v>
      </c>
      <c r="G58" s="129">
        <v>185000</v>
      </c>
      <c r="H58" s="129">
        <v>2220000</v>
      </c>
      <c r="K58" s="62"/>
    </row>
    <row r="59" spans="1:26" ht="15.75" customHeight="1" x14ac:dyDescent="0.25">
      <c r="A59" s="127" t="s">
        <v>133</v>
      </c>
      <c r="B59" s="8" t="s">
        <v>302</v>
      </c>
      <c r="C59" s="133">
        <f t="shared" si="4"/>
        <v>1600</v>
      </c>
      <c r="D59" s="129">
        <v>1600</v>
      </c>
      <c r="E59" s="129">
        <v>0</v>
      </c>
      <c r="F59" s="129">
        <v>0</v>
      </c>
      <c r="G59" s="129">
        <v>0</v>
      </c>
      <c r="H59" s="129">
        <v>0</v>
      </c>
      <c r="K59" s="62"/>
    </row>
    <row r="60" spans="1:26" ht="15.75" customHeight="1" x14ac:dyDescent="0.25">
      <c r="A60" s="127" t="s">
        <v>136</v>
      </c>
      <c r="B60" s="8" t="s">
        <v>303</v>
      </c>
      <c r="C60" s="133">
        <f t="shared" si="4"/>
        <v>77304026</v>
      </c>
      <c r="D60" s="129">
        <v>161080</v>
      </c>
      <c r="E60" s="129">
        <v>57509680</v>
      </c>
      <c r="F60" s="129">
        <v>196800</v>
      </c>
      <c r="G60" s="129">
        <v>19436466</v>
      </c>
      <c r="H60" s="129">
        <v>0</v>
      </c>
      <c r="K60" s="62"/>
    </row>
    <row r="61" spans="1:26" ht="15.75" customHeight="1" x14ac:dyDescent="0.25">
      <c r="A61" s="127" t="s">
        <v>183</v>
      </c>
      <c r="B61" s="8" t="s">
        <v>304</v>
      </c>
      <c r="C61" s="133">
        <f t="shared" si="4"/>
        <v>1847035</v>
      </c>
      <c r="D61" s="129">
        <v>0</v>
      </c>
      <c r="E61" s="129">
        <v>889544</v>
      </c>
      <c r="F61" s="129">
        <v>0</v>
      </c>
      <c r="G61" s="129">
        <v>957491</v>
      </c>
      <c r="H61" s="129">
        <v>0</v>
      </c>
      <c r="K61" s="62"/>
    </row>
    <row r="62" spans="1:26" ht="15.75" customHeight="1" x14ac:dyDescent="0.25">
      <c r="A62" s="127" t="s">
        <v>94</v>
      </c>
      <c r="B62" s="8" t="s">
        <v>305</v>
      </c>
      <c r="C62" s="133">
        <f t="shared" si="4"/>
        <v>135554</v>
      </c>
      <c r="D62" s="129">
        <v>0</v>
      </c>
      <c r="E62" s="129">
        <v>61854</v>
      </c>
      <c r="F62" s="129">
        <v>73700</v>
      </c>
      <c r="G62" s="129">
        <v>0</v>
      </c>
      <c r="H62" s="129">
        <v>0</v>
      </c>
      <c r="K62" s="62"/>
    </row>
    <row r="63" spans="1:26" ht="15.75" customHeight="1" x14ac:dyDescent="0.25">
      <c r="A63" s="127" t="s">
        <v>140</v>
      </c>
      <c r="B63" s="8" t="s">
        <v>306</v>
      </c>
      <c r="C63" s="133">
        <f t="shared" si="4"/>
        <v>3104</v>
      </c>
      <c r="D63" s="129">
        <v>1600</v>
      </c>
      <c r="E63" s="129">
        <v>1504</v>
      </c>
      <c r="F63" s="129">
        <v>0</v>
      </c>
      <c r="G63" s="129">
        <v>0</v>
      </c>
      <c r="H63" s="129">
        <v>0</v>
      </c>
      <c r="I63" s="19"/>
      <c r="J63" s="19"/>
      <c r="K63" s="28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27" t="s">
        <v>142</v>
      </c>
      <c r="B64" s="8" t="s">
        <v>307</v>
      </c>
      <c r="C64" s="133">
        <f t="shared" si="4"/>
        <v>14094687</v>
      </c>
      <c r="D64" s="129">
        <v>67000</v>
      </c>
      <c r="E64" s="129">
        <v>565787</v>
      </c>
      <c r="F64" s="129">
        <v>86800</v>
      </c>
      <c r="G64" s="129">
        <v>12019100</v>
      </c>
      <c r="H64" s="129">
        <v>1356000</v>
      </c>
      <c r="I64" s="18"/>
      <c r="J64" s="18"/>
      <c r="K64" s="139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 x14ac:dyDescent="0.25">
      <c r="A65" s="127"/>
      <c r="B65" s="8"/>
      <c r="C65" s="133"/>
      <c r="D65" s="129">
        <v>0</v>
      </c>
      <c r="E65" s="129">
        <v>0</v>
      </c>
      <c r="F65" s="129">
        <v>0</v>
      </c>
      <c r="G65" s="129">
        <v>0</v>
      </c>
      <c r="H65" s="129">
        <v>0</v>
      </c>
      <c r="I65" s="62"/>
      <c r="K65" s="62"/>
    </row>
    <row r="66" spans="1:26" ht="15.75" customHeight="1" x14ac:dyDescent="0.25">
      <c r="A66" s="381" t="s">
        <v>288</v>
      </c>
      <c r="B66" s="382"/>
      <c r="C66" s="103">
        <f t="shared" ref="C66:H66" si="5">SUM(C50:C65)</f>
        <v>123867055</v>
      </c>
      <c r="D66" s="103">
        <f t="shared" si="5"/>
        <v>241630</v>
      </c>
      <c r="E66" s="103">
        <f t="shared" si="5"/>
        <v>86955608</v>
      </c>
      <c r="F66" s="103">
        <f t="shared" si="5"/>
        <v>357300</v>
      </c>
      <c r="G66" s="103">
        <f t="shared" si="5"/>
        <v>32604517</v>
      </c>
      <c r="H66" s="103">
        <f t="shared" si="5"/>
        <v>3708000</v>
      </c>
      <c r="I66" s="19"/>
      <c r="J66" s="19"/>
      <c r="K66" s="28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K67" s="62"/>
    </row>
    <row r="68" spans="1:26" ht="24" customHeight="1" x14ac:dyDescent="0.25">
      <c r="A68" s="134" t="s">
        <v>68</v>
      </c>
      <c r="B68" s="134" t="s">
        <v>308</v>
      </c>
      <c r="C68" s="134" t="s">
        <v>234</v>
      </c>
      <c r="D68" s="134" t="s">
        <v>383</v>
      </c>
      <c r="E68" s="134" t="s">
        <v>390</v>
      </c>
      <c r="F68" s="134" t="s">
        <v>391</v>
      </c>
      <c r="G68" s="134" t="s">
        <v>392</v>
      </c>
      <c r="H68" s="134" t="s">
        <v>393</v>
      </c>
      <c r="I68" s="12"/>
      <c r="J68" s="12"/>
      <c r="K68" s="101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126" t="s">
        <v>309</v>
      </c>
      <c r="B69" s="110"/>
      <c r="C69" s="110"/>
      <c r="D69" s="9">
        <v>411</v>
      </c>
      <c r="E69" s="9">
        <v>412</v>
      </c>
      <c r="F69" s="9">
        <v>413</v>
      </c>
      <c r="G69" s="9">
        <v>414</v>
      </c>
      <c r="H69" s="9">
        <v>415</v>
      </c>
      <c r="I69" s="110"/>
      <c r="J69" s="110"/>
      <c r="K69" s="137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5.75" customHeight="1" x14ac:dyDescent="0.25">
      <c r="A70" s="127" t="s">
        <v>79</v>
      </c>
      <c r="B70" s="8" t="s">
        <v>310</v>
      </c>
      <c r="C70" s="133">
        <f t="shared" ref="C70:C91" si="6">SUM(D70:H70)</f>
        <v>0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0"/>
      <c r="J70" s="120"/>
      <c r="K70" s="138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5.75" customHeight="1" x14ac:dyDescent="0.25">
      <c r="A71" s="127" t="s">
        <v>82</v>
      </c>
      <c r="B71" s="8" t="s">
        <v>311</v>
      </c>
      <c r="C71" s="133">
        <f t="shared" si="6"/>
        <v>0</v>
      </c>
      <c r="D71" s="129">
        <v>0</v>
      </c>
      <c r="E71" s="129">
        <v>0</v>
      </c>
      <c r="F71" s="129">
        <v>0</v>
      </c>
      <c r="G71" s="129">
        <v>0</v>
      </c>
      <c r="H71" s="129">
        <v>0</v>
      </c>
      <c r="K71" s="62"/>
    </row>
    <row r="72" spans="1:26" ht="15.75" customHeight="1" x14ac:dyDescent="0.25">
      <c r="A72" s="127" t="s">
        <v>84</v>
      </c>
      <c r="B72" s="8" t="s">
        <v>312</v>
      </c>
      <c r="C72" s="133">
        <f t="shared" si="6"/>
        <v>0</v>
      </c>
      <c r="D72" s="129">
        <v>0</v>
      </c>
      <c r="E72" s="129">
        <v>0</v>
      </c>
      <c r="F72" s="129">
        <v>0</v>
      </c>
      <c r="G72" s="129">
        <v>0</v>
      </c>
      <c r="H72" s="129">
        <v>0</v>
      </c>
      <c r="I72" s="8"/>
      <c r="J72" s="8"/>
      <c r="K72" s="65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127" t="s">
        <v>86</v>
      </c>
      <c r="B73" s="8" t="s">
        <v>313</v>
      </c>
      <c r="C73" s="133">
        <f t="shared" si="6"/>
        <v>0</v>
      </c>
      <c r="D73" s="129">
        <v>0</v>
      </c>
      <c r="E73" s="129">
        <v>0</v>
      </c>
      <c r="F73" s="129">
        <v>0</v>
      </c>
      <c r="G73" s="129">
        <v>0</v>
      </c>
      <c r="H73" s="129">
        <v>0</v>
      </c>
      <c r="I73" s="8"/>
      <c r="J73" s="8"/>
      <c r="K73" s="6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127" t="s">
        <v>88</v>
      </c>
      <c r="B74" s="8" t="s">
        <v>314</v>
      </c>
      <c r="C74" s="133">
        <f t="shared" si="6"/>
        <v>0</v>
      </c>
      <c r="D74" s="129">
        <v>0</v>
      </c>
      <c r="E74" s="129">
        <v>0</v>
      </c>
      <c r="F74" s="129">
        <v>0</v>
      </c>
      <c r="G74" s="129">
        <v>0</v>
      </c>
      <c r="H74" s="129">
        <v>0</v>
      </c>
      <c r="K74" s="62"/>
    </row>
    <row r="75" spans="1:26" ht="15.75" customHeight="1" x14ac:dyDescent="0.25">
      <c r="A75" s="127" t="s">
        <v>90</v>
      </c>
      <c r="B75" s="8" t="s">
        <v>315</v>
      </c>
      <c r="C75" s="133">
        <f t="shared" si="6"/>
        <v>0</v>
      </c>
      <c r="D75" s="129">
        <v>0</v>
      </c>
      <c r="E75" s="129">
        <v>0</v>
      </c>
      <c r="F75" s="129">
        <v>0</v>
      </c>
      <c r="G75" s="129">
        <v>0</v>
      </c>
      <c r="H75" s="129">
        <v>0</v>
      </c>
      <c r="K75" s="62"/>
    </row>
    <row r="76" spans="1:26" ht="15.75" customHeight="1" x14ac:dyDescent="0.25">
      <c r="A76" s="127" t="s">
        <v>165</v>
      </c>
      <c r="B76" s="8" t="s">
        <v>316</v>
      </c>
      <c r="C76" s="133">
        <f t="shared" si="6"/>
        <v>726457096</v>
      </c>
      <c r="D76" s="129">
        <v>0</v>
      </c>
      <c r="E76" s="129">
        <v>550992590</v>
      </c>
      <c r="F76" s="129">
        <v>1413326</v>
      </c>
      <c r="G76" s="129">
        <v>25922900</v>
      </c>
      <c r="H76" s="129">
        <v>148128280</v>
      </c>
      <c r="K76" s="62"/>
    </row>
    <row r="77" spans="1:26" ht="15.75" customHeight="1" x14ac:dyDescent="0.25">
      <c r="A77" s="127" t="s">
        <v>92</v>
      </c>
      <c r="B77" s="8" t="s">
        <v>317</v>
      </c>
      <c r="C77" s="133">
        <f t="shared" si="6"/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K77" s="62"/>
    </row>
    <row r="78" spans="1:26" ht="15.75" customHeight="1" x14ac:dyDescent="0.25">
      <c r="A78" s="127" t="s">
        <v>131</v>
      </c>
      <c r="B78" s="8" t="s">
        <v>318</v>
      </c>
      <c r="C78" s="133">
        <f t="shared" si="6"/>
        <v>45000</v>
      </c>
      <c r="D78" s="129">
        <v>0</v>
      </c>
      <c r="E78" s="129">
        <v>0</v>
      </c>
      <c r="F78" s="129">
        <v>0</v>
      </c>
      <c r="G78" s="129">
        <v>0</v>
      </c>
      <c r="H78" s="129">
        <v>45000</v>
      </c>
      <c r="K78" s="62"/>
    </row>
    <row r="79" spans="1:26" ht="15.75" customHeight="1" x14ac:dyDescent="0.25">
      <c r="A79" s="127" t="s">
        <v>133</v>
      </c>
      <c r="B79" s="8" t="s">
        <v>319</v>
      </c>
      <c r="C79" s="133">
        <f t="shared" si="6"/>
        <v>0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K79" s="62"/>
    </row>
    <row r="80" spans="1:26" ht="15.75" customHeight="1" x14ac:dyDescent="0.25">
      <c r="A80" s="127" t="s">
        <v>136</v>
      </c>
      <c r="B80" s="8" t="s">
        <v>320</v>
      </c>
      <c r="C80" s="133">
        <f t="shared" si="6"/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K80" s="62"/>
    </row>
    <row r="81" spans="1:26" ht="15.75" customHeight="1" x14ac:dyDescent="0.25">
      <c r="A81" s="127" t="s">
        <v>183</v>
      </c>
      <c r="B81" s="8" t="s">
        <v>321</v>
      </c>
      <c r="C81" s="133">
        <f t="shared" si="6"/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K81" s="62"/>
    </row>
    <row r="82" spans="1:26" ht="15.75" customHeight="1" x14ac:dyDescent="0.25">
      <c r="A82" s="127" t="s">
        <v>94</v>
      </c>
      <c r="B82" s="8" t="s">
        <v>322</v>
      </c>
      <c r="C82" s="133">
        <f t="shared" si="6"/>
        <v>562500</v>
      </c>
      <c r="D82" s="129">
        <v>0</v>
      </c>
      <c r="E82" s="129">
        <v>0</v>
      </c>
      <c r="F82" s="129">
        <v>0</v>
      </c>
      <c r="G82" s="129">
        <v>0</v>
      </c>
      <c r="H82" s="129">
        <v>562500</v>
      </c>
      <c r="K82" s="62"/>
    </row>
    <row r="83" spans="1:26" ht="15.75" customHeight="1" x14ac:dyDescent="0.25">
      <c r="A83" s="127" t="s">
        <v>140</v>
      </c>
      <c r="B83" s="8" t="s">
        <v>323</v>
      </c>
      <c r="C83" s="133">
        <f t="shared" si="6"/>
        <v>2194700</v>
      </c>
      <c r="D83" s="129">
        <v>0</v>
      </c>
      <c r="E83" s="129">
        <v>2194700</v>
      </c>
      <c r="F83" s="129">
        <v>0</v>
      </c>
      <c r="G83" s="129">
        <v>0</v>
      </c>
      <c r="H83" s="129">
        <v>0</v>
      </c>
      <c r="I83" s="19"/>
      <c r="J83" s="19"/>
      <c r="K83" s="28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27" t="s">
        <v>142</v>
      </c>
      <c r="B84" s="8" t="s">
        <v>324</v>
      </c>
      <c r="C84" s="133">
        <f t="shared" si="6"/>
        <v>13000</v>
      </c>
      <c r="D84" s="129">
        <v>0</v>
      </c>
      <c r="E84" s="129">
        <v>13000</v>
      </c>
      <c r="F84" s="129">
        <v>0</v>
      </c>
      <c r="G84" s="129">
        <v>0</v>
      </c>
      <c r="H84" s="129">
        <v>0</v>
      </c>
      <c r="I84" s="18"/>
      <c r="J84" s="18"/>
      <c r="K84" s="139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 x14ac:dyDescent="0.25">
      <c r="A85" s="127" t="s">
        <v>144</v>
      </c>
      <c r="B85" s="8" t="s">
        <v>325</v>
      </c>
      <c r="C85" s="133">
        <f t="shared" si="6"/>
        <v>4260</v>
      </c>
      <c r="D85" s="129">
        <v>0</v>
      </c>
      <c r="E85" s="129">
        <v>4260</v>
      </c>
      <c r="F85" s="129">
        <v>0</v>
      </c>
      <c r="G85" s="129">
        <v>0</v>
      </c>
      <c r="H85" s="129">
        <v>0</v>
      </c>
      <c r="I85" s="18"/>
      <c r="J85" s="18"/>
      <c r="K85" s="139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 x14ac:dyDescent="0.25">
      <c r="A86" s="127" t="s">
        <v>108</v>
      </c>
      <c r="B86" s="8" t="s">
        <v>326</v>
      </c>
      <c r="C86" s="133">
        <f t="shared" si="6"/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8"/>
      <c r="J86" s="18"/>
      <c r="K86" s="139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 x14ac:dyDescent="0.25">
      <c r="A87" s="127" t="s">
        <v>212</v>
      </c>
      <c r="B87" s="8" t="s">
        <v>327</v>
      </c>
      <c r="C87" s="133">
        <f t="shared" si="6"/>
        <v>307956482</v>
      </c>
      <c r="D87" s="129">
        <v>0</v>
      </c>
      <c r="E87" s="129">
        <v>0</v>
      </c>
      <c r="F87" s="129">
        <v>20502426</v>
      </c>
      <c r="G87" s="129">
        <v>62219955</v>
      </c>
      <c r="H87" s="129">
        <v>225234101</v>
      </c>
      <c r="I87" s="18"/>
      <c r="J87" s="18"/>
      <c r="K87" s="139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 x14ac:dyDescent="0.25">
      <c r="A88" s="127" t="s">
        <v>328</v>
      </c>
      <c r="B88" s="8" t="s">
        <v>329</v>
      </c>
      <c r="C88" s="133">
        <f t="shared" si="6"/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8"/>
      <c r="J88" s="18"/>
      <c r="K88" s="139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 x14ac:dyDescent="0.25">
      <c r="A89" s="127" t="s">
        <v>146</v>
      </c>
      <c r="B89" s="8" t="s">
        <v>330</v>
      </c>
      <c r="C89" s="133">
        <f t="shared" si="6"/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8"/>
      <c r="J89" s="18"/>
      <c r="K89" s="139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 x14ac:dyDescent="0.25">
      <c r="A90" s="127" t="s">
        <v>150</v>
      </c>
      <c r="B90" s="8" t="s">
        <v>331</v>
      </c>
      <c r="C90" s="133">
        <f t="shared" si="6"/>
        <v>14627370</v>
      </c>
      <c r="D90" s="129">
        <v>0</v>
      </c>
      <c r="E90" s="129">
        <v>14470010</v>
      </c>
      <c r="F90" s="129">
        <v>157360</v>
      </c>
      <c r="G90" s="129">
        <v>0</v>
      </c>
      <c r="H90" s="129">
        <v>0</v>
      </c>
      <c r="I90" s="18"/>
      <c r="J90" s="18"/>
      <c r="K90" s="139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 x14ac:dyDescent="0.25">
      <c r="A91" s="127" t="s">
        <v>332</v>
      </c>
      <c r="B91" s="8" t="s">
        <v>333</v>
      </c>
      <c r="C91" s="133">
        <f t="shared" si="6"/>
        <v>42373210</v>
      </c>
      <c r="D91" s="129">
        <v>1081274</v>
      </c>
      <c r="E91" s="129">
        <v>7115810</v>
      </c>
      <c r="F91" s="129">
        <v>4961436</v>
      </c>
      <c r="G91" s="129">
        <v>10638690</v>
      </c>
      <c r="H91" s="129">
        <v>18576000</v>
      </c>
      <c r="I91" s="62"/>
      <c r="K91" s="62"/>
    </row>
    <row r="92" spans="1:26" ht="15.75" customHeight="1" x14ac:dyDescent="0.25">
      <c r="A92" s="381" t="s">
        <v>288</v>
      </c>
      <c r="B92" s="382"/>
      <c r="C92" s="103">
        <f t="shared" ref="C92:H92" si="7">SUM(C70:C91)</f>
        <v>1094233618</v>
      </c>
      <c r="D92" s="103">
        <f t="shared" si="7"/>
        <v>1081274</v>
      </c>
      <c r="E92" s="103">
        <f t="shared" si="7"/>
        <v>574790370</v>
      </c>
      <c r="F92" s="103">
        <f t="shared" si="7"/>
        <v>27034548</v>
      </c>
      <c r="G92" s="103">
        <f t="shared" si="7"/>
        <v>98781545</v>
      </c>
      <c r="H92" s="103">
        <f t="shared" si="7"/>
        <v>392545881</v>
      </c>
      <c r="I92" s="19"/>
      <c r="J92" s="19"/>
      <c r="K92" s="28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K93" s="62"/>
    </row>
    <row r="94" spans="1:26" ht="24" customHeight="1" x14ac:dyDescent="0.25">
      <c r="A94" s="134" t="s">
        <v>68</v>
      </c>
      <c r="B94" s="134" t="s">
        <v>381</v>
      </c>
      <c r="C94" s="134" t="s">
        <v>234</v>
      </c>
      <c r="D94" s="134" t="s">
        <v>383</v>
      </c>
      <c r="E94" s="134" t="s">
        <v>390</v>
      </c>
      <c r="F94" s="134" t="s">
        <v>391</v>
      </c>
      <c r="G94" s="134" t="s">
        <v>392</v>
      </c>
      <c r="H94" s="134" t="s">
        <v>393</v>
      </c>
      <c r="I94" s="12"/>
      <c r="J94" s="12"/>
      <c r="K94" s="101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6" t="s">
        <v>335</v>
      </c>
      <c r="B95" s="110"/>
      <c r="C95" s="110"/>
      <c r="D95" s="9">
        <v>411</v>
      </c>
      <c r="E95" s="9">
        <v>412</v>
      </c>
      <c r="F95" s="9">
        <v>413</v>
      </c>
      <c r="G95" s="9">
        <v>414</v>
      </c>
      <c r="H95" s="9">
        <v>415</v>
      </c>
      <c r="I95" s="110"/>
      <c r="J95" s="110"/>
      <c r="K95" s="137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5.75" customHeight="1" x14ac:dyDescent="0.25">
      <c r="A96" s="127" t="s">
        <v>79</v>
      </c>
      <c r="B96" s="8" t="s">
        <v>336</v>
      </c>
      <c r="C96" s="133">
        <f t="shared" ref="C96:C106" si="8">SUM(D96:H96)</f>
        <v>2710600</v>
      </c>
      <c r="D96" s="129">
        <v>0</v>
      </c>
      <c r="E96" s="129">
        <v>310600</v>
      </c>
      <c r="F96" s="129">
        <v>0</v>
      </c>
      <c r="G96" s="129">
        <v>2400000</v>
      </c>
      <c r="H96" s="129">
        <v>0</v>
      </c>
      <c r="I96" s="120"/>
      <c r="J96" s="120"/>
      <c r="K96" s="138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5.75" customHeight="1" x14ac:dyDescent="0.25">
      <c r="A97" s="127" t="s">
        <v>82</v>
      </c>
      <c r="B97" s="8" t="s">
        <v>337</v>
      </c>
      <c r="C97" s="133">
        <f t="shared" si="8"/>
        <v>7039800</v>
      </c>
      <c r="D97" s="129">
        <v>0</v>
      </c>
      <c r="E97" s="129">
        <v>239800</v>
      </c>
      <c r="F97" s="129">
        <v>0</v>
      </c>
      <c r="G97" s="129">
        <v>3000000</v>
      </c>
      <c r="H97" s="129">
        <v>3800000</v>
      </c>
      <c r="K97" s="62"/>
    </row>
    <row r="98" spans="1:26" ht="15.75" customHeight="1" x14ac:dyDescent="0.25">
      <c r="A98" s="127" t="s">
        <v>84</v>
      </c>
      <c r="B98" s="8" t="s">
        <v>338</v>
      </c>
      <c r="C98" s="133">
        <f t="shared" si="8"/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8"/>
      <c r="J98" s="8"/>
      <c r="K98" s="6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127" t="s">
        <v>86</v>
      </c>
      <c r="B99" s="8" t="s">
        <v>339</v>
      </c>
      <c r="C99" s="133">
        <f t="shared" si="8"/>
        <v>85000</v>
      </c>
      <c r="D99" s="129">
        <v>0</v>
      </c>
      <c r="E99" s="129">
        <v>0</v>
      </c>
      <c r="F99" s="129">
        <v>0</v>
      </c>
      <c r="G99" s="129">
        <v>0</v>
      </c>
      <c r="H99" s="129">
        <v>85000</v>
      </c>
      <c r="I99" s="8"/>
      <c r="J99" s="8"/>
      <c r="K99" s="65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127" t="s">
        <v>88</v>
      </c>
      <c r="B100" s="8" t="s">
        <v>340</v>
      </c>
      <c r="C100" s="133">
        <f t="shared" si="8"/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K100" s="62"/>
    </row>
    <row r="101" spans="1:26" ht="15.75" customHeight="1" x14ac:dyDescent="0.25">
      <c r="A101" s="127" t="s">
        <v>90</v>
      </c>
      <c r="B101" s="8" t="s">
        <v>341</v>
      </c>
      <c r="C101" s="133">
        <f t="shared" si="8"/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K101" s="62"/>
    </row>
    <row r="102" spans="1:26" ht="15.75" customHeight="1" x14ac:dyDescent="0.25">
      <c r="A102" s="127" t="s">
        <v>165</v>
      </c>
      <c r="B102" s="8" t="s">
        <v>342</v>
      </c>
      <c r="C102" s="133">
        <f t="shared" si="8"/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K102" s="62"/>
    </row>
    <row r="103" spans="1:26" ht="15.75" customHeight="1" x14ac:dyDescent="0.25">
      <c r="A103" s="127" t="s">
        <v>92</v>
      </c>
      <c r="B103" s="8" t="s">
        <v>343</v>
      </c>
      <c r="C103" s="133">
        <f t="shared" si="8"/>
        <v>21700</v>
      </c>
      <c r="D103" s="129">
        <v>0</v>
      </c>
      <c r="E103" s="129">
        <v>21700</v>
      </c>
      <c r="F103" s="129">
        <v>0</v>
      </c>
      <c r="G103" s="129">
        <v>0</v>
      </c>
      <c r="H103" s="129">
        <v>0</v>
      </c>
      <c r="K103" s="62"/>
    </row>
    <row r="104" spans="1:26" ht="15.75" customHeight="1" x14ac:dyDescent="0.25">
      <c r="A104" s="127" t="s">
        <v>131</v>
      </c>
      <c r="B104" s="8" t="s">
        <v>344</v>
      </c>
      <c r="C104" s="133">
        <f t="shared" si="8"/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K104" s="62"/>
    </row>
    <row r="105" spans="1:26" ht="15.75" customHeight="1" x14ac:dyDescent="0.25">
      <c r="A105" s="127" t="s">
        <v>133</v>
      </c>
      <c r="B105" s="8" t="s">
        <v>345</v>
      </c>
      <c r="C105" s="133">
        <f t="shared" si="8"/>
        <v>1718600</v>
      </c>
      <c r="D105" s="129">
        <v>0</v>
      </c>
      <c r="E105" s="129">
        <v>18600</v>
      </c>
      <c r="F105" s="129">
        <v>0</v>
      </c>
      <c r="G105" s="129">
        <v>1700000</v>
      </c>
      <c r="H105" s="129">
        <v>0</v>
      </c>
      <c r="K105" s="62"/>
    </row>
    <row r="106" spans="1:26" ht="15.75" customHeight="1" x14ac:dyDescent="0.25">
      <c r="A106" s="127" t="s">
        <v>346</v>
      </c>
      <c r="B106" s="8" t="s">
        <v>347</v>
      </c>
      <c r="C106" s="133">
        <f t="shared" si="8"/>
        <v>34627672</v>
      </c>
      <c r="D106" s="129">
        <v>227472</v>
      </c>
      <c r="E106" s="129">
        <v>314000</v>
      </c>
      <c r="F106" s="129">
        <v>24541200</v>
      </c>
      <c r="G106" s="129">
        <v>1185000</v>
      </c>
      <c r="H106" s="129">
        <v>8360000</v>
      </c>
      <c r="I106" s="62"/>
      <c r="K106" s="62"/>
    </row>
    <row r="107" spans="1:26" ht="15.75" customHeight="1" x14ac:dyDescent="0.25">
      <c r="A107" s="381" t="s">
        <v>288</v>
      </c>
      <c r="B107" s="382"/>
      <c r="C107" s="103">
        <f t="shared" ref="C107:H107" si="9">SUM(C96:C106)</f>
        <v>46203372</v>
      </c>
      <c r="D107" s="103">
        <f t="shared" si="9"/>
        <v>227472</v>
      </c>
      <c r="E107" s="103">
        <f t="shared" si="9"/>
        <v>904700</v>
      </c>
      <c r="F107" s="103">
        <f t="shared" si="9"/>
        <v>24541200</v>
      </c>
      <c r="G107" s="103">
        <f t="shared" si="9"/>
        <v>8285000</v>
      </c>
      <c r="H107" s="103">
        <f t="shared" si="9"/>
        <v>12245000</v>
      </c>
      <c r="I107" s="19"/>
      <c r="J107" s="19"/>
      <c r="K107" s="28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J108" s="62"/>
      <c r="K108" s="62"/>
    </row>
    <row r="109" spans="1:26" ht="24" customHeight="1" x14ac:dyDescent="0.25">
      <c r="A109" s="134" t="s">
        <v>68</v>
      </c>
      <c r="B109" s="134" t="s">
        <v>348</v>
      </c>
      <c r="C109" s="134" t="s">
        <v>234</v>
      </c>
      <c r="D109" s="134" t="s">
        <v>383</v>
      </c>
      <c r="E109" s="134" t="s">
        <v>390</v>
      </c>
      <c r="F109" s="134" t="s">
        <v>391</v>
      </c>
      <c r="G109" s="134" t="s">
        <v>392</v>
      </c>
      <c r="H109" s="134" t="s">
        <v>393</v>
      </c>
      <c r="I109" s="12"/>
      <c r="J109" s="12"/>
      <c r="K109" s="101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110"/>
      <c r="C110" s="110"/>
      <c r="D110" s="9">
        <v>411</v>
      </c>
      <c r="E110" s="9">
        <v>412</v>
      </c>
      <c r="F110" s="9">
        <v>413</v>
      </c>
      <c r="G110" s="9">
        <v>414</v>
      </c>
      <c r="H110" s="9">
        <v>415</v>
      </c>
      <c r="I110" s="110"/>
      <c r="J110" s="110"/>
      <c r="K110" s="137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5.75" customHeight="1" x14ac:dyDescent="0.25">
      <c r="A111" s="135" t="s">
        <v>349</v>
      </c>
      <c r="B111" s="7" t="s">
        <v>350</v>
      </c>
      <c r="C111" s="143">
        <f t="shared" ref="C111:C124" si="10">SUM(D111:H111)</f>
        <v>0</v>
      </c>
      <c r="D111" s="143">
        <f t="shared" ref="D111:H111" si="11">+D112</f>
        <v>0</v>
      </c>
      <c r="E111" s="143">
        <f t="shared" si="11"/>
        <v>0</v>
      </c>
      <c r="F111" s="143">
        <f t="shared" si="11"/>
        <v>0</v>
      </c>
      <c r="G111" s="143">
        <f t="shared" si="11"/>
        <v>0</v>
      </c>
      <c r="H111" s="143">
        <f t="shared" si="11"/>
        <v>0</v>
      </c>
      <c r="I111" s="18"/>
      <c r="J111" s="18"/>
      <c r="K111" s="139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A112" s="127" t="s">
        <v>351</v>
      </c>
      <c r="B112" s="8" t="s">
        <v>352</v>
      </c>
      <c r="C112" s="133">
        <f t="shared" si="10"/>
        <v>0</v>
      </c>
      <c r="D112" s="116">
        <v>0</v>
      </c>
      <c r="E112" s="116">
        <v>0</v>
      </c>
      <c r="F112" s="116">
        <v>0</v>
      </c>
      <c r="G112" s="116">
        <v>0</v>
      </c>
      <c r="H112" s="116">
        <v>0</v>
      </c>
      <c r="K112" s="62"/>
    </row>
    <row r="113" spans="1:26" ht="15.75" customHeight="1" x14ac:dyDescent="0.25">
      <c r="A113" s="135" t="s">
        <v>353</v>
      </c>
      <c r="B113" s="7" t="s">
        <v>354</v>
      </c>
      <c r="C113" s="143">
        <f t="shared" si="10"/>
        <v>56332078</v>
      </c>
      <c r="D113" s="143">
        <f t="shared" ref="D113:E113" si="12">+D114</f>
        <v>2100000</v>
      </c>
      <c r="E113" s="143">
        <f t="shared" si="12"/>
        <v>0</v>
      </c>
      <c r="F113" s="143">
        <f>SUM(F114:F115)</f>
        <v>54232078</v>
      </c>
      <c r="G113" s="143">
        <f t="shared" ref="G113:H113" si="13">+G114</f>
        <v>0</v>
      </c>
      <c r="H113" s="143">
        <f t="shared" si="13"/>
        <v>0</v>
      </c>
      <c r="I113" s="18"/>
      <c r="J113" s="18"/>
      <c r="K113" s="139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A114" s="127" t="s">
        <v>355</v>
      </c>
      <c r="B114" s="8" t="s">
        <v>356</v>
      </c>
      <c r="C114" s="106">
        <f t="shared" si="10"/>
        <v>56332078</v>
      </c>
      <c r="D114" s="116">
        <v>2100000</v>
      </c>
      <c r="E114" s="116">
        <v>0</v>
      </c>
      <c r="F114" s="116">
        <v>54232078</v>
      </c>
      <c r="G114" s="116">
        <v>0</v>
      </c>
      <c r="H114" s="116">
        <v>0</v>
      </c>
      <c r="K114" s="62"/>
    </row>
    <row r="115" spans="1:26" ht="15.75" customHeight="1" x14ac:dyDescent="0.25">
      <c r="A115" s="127" t="s">
        <v>394</v>
      </c>
      <c r="B115" s="8" t="s">
        <v>395</v>
      </c>
      <c r="C115" s="106">
        <f t="shared" si="10"/>
        <v>0</v>
      </c>
      <c r="D115" s="116">
        <v>0</v>
      </c>
      <c r="E115" s="116">
        <v>0</v>
      </c>
      <c r="F115" s="116">
        <v>0</v>
      </c>
      <c r="G115" s="116">
        <v>0</v>
      </c>
      <c r="H115" s="116">
        <v>0</v>
      </c>
      <c r="K115" s="62"/>
    </row>
    <row r="116" spans="1:26" ht="15.75" customHeight="1" x14ac:dyDescent="0.25">
      <c r="A116" s="135" t="s">
        <v>357</v>
      </c>
      <c r="B116" s="7" t="s">
        <v>358</v>
      </c>
      <c r="C116" s="143">
        <f t="shared" si="10"/>
        <v>637476706</v>
      </c>
      <c r="D116" s="143">
        <f t="shared" ref="D116:H116" si="14">+D117</f>
        <v>0</v>
      </c>
      <c r="E116" s="143">
        <f t="shared" si="14"/>
        <v>65225000</v>
      </c>
      <c r="F116" s="143">
        <f t="shared" si="14"/>
        <v>572251706</v>
      </c>
      <c r="G116" s="143">
        <f t="shared" si="14"/>
        <v>0</v>
      </c>
      <c r="H116" s="143">
        <f t="shared" si="14"/>
        <v>0</v>
      </c>
      <c r="I116" s="18"/>
      <c r="J116" s="18"/>
      <c r="K116" s="139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 x14ac:dyDescent="0.25">
      <c r="A117" s="127" t="s">
        <v>357</v>
      </c>
      <c r="B117" s="8" t="s">
        <v>359</v>
      </c>
      <c r="C117" s="106">
        <f t="shared" si="10"/>
        <v>637476706</v>
      </c>
      <c r="D117" s="116">
        <v>0</v>
      </c>
      <c r="E117" s="116">
        <f>+'P.OBRAS 2021'!C65</f>
        <v>65225000</v>
      </c>
      <c r="F117" s="116">
        <f>+'P.OBRAS 2021'!C63+'P.OBRAS 2021'!C64</f>
        <v>572251706</v>
      </c>
      <c r="G117" s="116">
        <v>0</v>
      </c>
      <c r="H117" s="116">
        <v>0</v>
      </c>
      <c r="K117" s="62"/>
    </row>
    <row r="118" spans="1:26" ht="15.75" customHeight="1" x14ac:dyDescent="0.25">
      <c r="A118" s="135" t="s">
        <v>360</v>
      </c>
      <c r="B118" s="7" t="s">
        <v>361</v>
      </c>
      <c r="C118" s="143">
        <f t="shared" si="10"/>
        <v>0</v>
      </c>
      <c r="D118" s="143">
        <f t="shared" ref="D118:H118" si="15">+D119</f>
        <v>0</v>
      </c>
      <c r="E118" s="143">
        <f t="shared" si="15"/>
        <v>0</v>
      </c>
      <c r="F118" s="143">
        <f t="shared" si="15"/>
        <v>0</v>
      </c>
      <c r="G118" s="143">
        <f t="shared" si="15"/>
        <v>0</v>
      </c>
      <c r="H118" s="143">
        <f t="shared" si="15"/>
        <v>0</v>
      </c>
      <c r="I118" s="18"/>
      <c r="J118" s="18"/>
      <c r="K118" s="139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 x14ac:dyDescent="0.25">
      <c r="A119" s="127" t="s">
        <v>362</v>
      </c>
      <c r="B119" s="8" t="s">
        <v>363</v>
      </c>
      <c r="C119" s="106">
        <f t="shared" si="10"/>
        <v>0</v>
      </c>
      <c r="D119" s="116">
        <v>0</v>
      </c>
      <c r="E119" s="116">
        <v>0</v>
      </c>
      <c r="F119" s="116">
        <v>0</v>
      </c>
      <c r="G119" s="116">
        <v>0</v>
      </c>
      <c r="H119" s="116">
        <v>0</v>
      </c>
      <c r="K119" s="62"/>
    </row>
    <row r="120" spans="1:26" ht="15.75" customHeight="1" x14ac:dyDescent="0.25">
      <c r="A120" s="135" t="s">
        <v>364</v>
      </c>
      <c r="B120" s="7" t="s">
        <v>365</v>
      </c>
      <c r="C120" s="143">
        <f t="shared" si="10"/>
        <v>0</v>
      </c>
      <c r="D120" s="143">
        <f t="shared" ref="D120:H120" si="16">+D121</f>
        <v>0</v>
      </c>
      <c r="E120" s="143">
        <f t="shared" si="16"/>
        <v>0</v>
      </c>
      <c r="F120" s="143">
        <f t="shared" si="16"/>
        <v>0</v>
      </c>
      <c r="G120" s="143">
        <f t="shared" si="16"/>
        <v>0</v>
      </c>
      <c r="H120" s="143">
        <f t="shared" si="16"/>
        <v>0</v>
      </c>
      <c r="I120" s="18"/>
      <c r="J120" s="18"/>
      <c r="K120" s="139"/>
      <c r="L120" s="124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 x14ac:dyDescent="0.25">
      <c r="A121" s="127" t="s">
        <v>366</v>
      </c>
      <c r="B121" s="8" t="s">
        <v>367</v>
      </c>
      <c r="C121" s="106">
        <f t="shared" si="10"/>
        <v>0</v>
      </c>
      <c r="D121" s="116">
        <v>0</v>
      </c>
      <c r="E121" s="116">
        <v>0</v>
      </c>
      <c r="F121" s="116">
        <v>0</v>
      </c>
      <c r="G121" s="116">
        <v>0</v>
      </c>
      <c r="H121" s="116">
        <v>0</v>
      </c>
      <c r="K121" s="62"/>
    </row>
    <row r="122" spans="1:26" ht="15.75" customHeight="1" x14ac:dyDescent="0.25">
      <c r="A122" s="135" t="s">
        <v>368</v>
      </c>
      <c r="B122" s="7" t="s">
        <v>369</v>
      </c>
      <c r="C122" s="143">
        <f t="shared" si="10"/>
        <v>0</v>
      </c>
      <c r="D122" s="143">
        <f t="shared" ref="D122:H122" si="17">SUM(D123:D124)</f>
        <v>0</v>
      </c>
      <c r="E122" s="143">
        <f t="shared" si="17"/>
        <v>0</v>
      </c>
      <c r="F122" s="143">
        <f t="shared" si="17"/>
        <v>0</v>
      </c>
      <c r="G122" s="143">
        <f t="shared" si="17"/>
        <v>0</v>
      </c>
      <c r="H122" s="143">
        <f t="shared" si="17"/>
        <v>0</v>
      </c>
      <c r="I122" s="18"/>
      <c r="J122" s="18"/>
      <c r="K122" s="139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 x14ac:dyDescent="0.25">
      <c r="A123" s="127" t="s">
        <v>370</v>
      </c>
      <c r="B123" s="8" t="s">
        <v>371</v>
      </c>
      <c r="C123" s="106">
        <f t="shared" si="10"/>
        <v>0</v>
      </c>
      <c r="D123" s="116">
        <v>0</v>
      </c>
      <c r="E123" s="116">
        <v>0</v>
      </c>
      <c r="F123" s="116">
        <v>0</v>
      </c>
      <c r="G123" s="116">
        <v>0</v>
      </c>
      <c r="H123" s="116">
        <v>0</v>
      </c>
      <c r="K123" s="62"/>
    </row>
    <row r="124" spans="1:26" ht="15.75" customHeight="1" x14ac:dyDescent="0.25">
      <c r="A124" s="127" t="s">
        <v>372</v>
      </c>
      <c r="B124" s="8" t="s">
        <v>373</v>
      </c>
      <c r="C124" s="106">
        <f t="shared" si="10"/>
        <v>0</v>
      </c>
      <c r="D124" s="116">
        <v>0</v>
      </c>
      <c r="E124" s="116">
        <v>0</v>
      </c>
      <c r="F124" s="116">
        <v>0</v>
      </c>
      <c r="G124" s="116">
        <v>0</v>
      </c>
      <c r="H124" s="116">
        <v>0</v>
      </c>
      <c r="K124" s="62"/>
    </row>
    <row r="125" spans="1:26" ht="15.75" customHeight="1" x14ac:dyDescent="0.25">
      <c r="A125" s="381" t="s">
        <v>288</v>
      </c>
      <c r="B125" s="382"/>
      <c r="C125" s="103">
        <f t="shared" ref="C125:H125" si="18">+C111+C113+C116+C118+C120+C122</f>
        <v>693808784</v>
      </c>
      <c r="D125" s="103">
        <f t="shared" si="18"/>
        <v>2100000</v>
      </c>
      <c r="E125" s="103">
        <f t="shared" si="18"/>
        <v>65225000</v>
      </c>
      <c r="F125" s="103">
        <f t="shared" si="18"/>
        <v>626483784</v>
      </c>
      <c r="G125" s="103">
        <f t="shared" si="18"/>
        <v>0</v>
      </c>
      <c r="H125" s="103">
        <f t="shared" si="18"/>
        <v>0</v>
      </c>
      <c r="I125" s="19"/>
      <c r="J125" s="19"/>
      <c r="K125" s="28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381" t="s">
        <v>374</v>
      </c>
      <c r="B126" s="382"/>
      <c r="C126" s="103">
        <f t="shared" ref="C126:H126" si="19">+C28+C46+C66+C92+C107+C125</f>
        <v>2310158631</v>
      </c>
      <c r="D126" s="103">
        <f t="shared" si="19"/>
        <v>11462144</v>
      </c>
      <c r="E126" s="103">
        <f t="shared" si="19"/>
        <v>835758541</v>
      </c>
      <c r="F126" s="103">
        <f t="shared" si="19"/>
        <v>697924728</v>
      </c>
      <c r="G126" s="103">
        <f t="shared" si="19"/>
        <v>217985764</v>
      </c>
      <c r="H126" s="103">
        <f t="shared" si="19"/>
        <v>547027454</v>
      </c>
      <c r="I126" s="19"/>
      <c r="J126" s="19"/>
      <c r="K126" s="28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K127" s="62"/>
    </row>
    <row r="128" spans="1:26" ht="15.75" customHeight="1" x14ac:dyDescent="0.25">
      <c r="K128" s="62"/>
    </row>
    <row r="129" spans="11:11" ht="15.75" customHeight="1" x14ac:dyDescent="0.25">
      <c r="K129" s="62"/>
    </row>
    <row r="130" spans="11:11" ht="15.75" customHeight="1" x14ac:dyDescent="0.25">
      <c r="K130" s="62"/>
    </row>
    <row r="131" spans="11:11" ht="15.75" customHeight="1" x14ac:dyDescent="0.25">
      <c r="K131" s="62"/>
    </row>
    <row r="132" spans="11:11" ht="15.75" customHeight="1" x14ac:dyDescent="0.25">
      <c r="K132" s="62"/>
    </row>
    <row r="133" spans="11:11" ht="15.75" customHeight="1" x14ac:dyDescent="0.25">
      <c r="K133" s="62"/>
    </row>
    <row r="134" spans="11:11" ht="15.75" customHeight="1" x14ac:dyDescent="0.25">
      <c r="K134" s="62"/>
    </row>
    <row r="135" spans="11:11" ht="15.75" customHeight="1" x14ac:dyDescent="0.25">
      <c r="K135" s="62"/>
    </row>
    <row r="136" spans="11:11" ht="15.75" customHeight="1" x14ac:dyDescent="0.25">
      <c r="K136" s="62"/>
    </row>
    <row r="137" spans="11:11" ht="15.75" customHeight="1" x14ac:dyDescent="0.25">
      <c r="K137" s="62"/>
    </row>
    <row r="138" spans="11:11" ht="15.75" customHeight="1" x14ac:dyDescent="0.25">
      <c r="K138" s="62"/>
    </row>
    <row r="139" spans="11:11" ht="15.75" customHeight="1" x14ac:dyDescent="0.25">
      <c r="K139" s="62"/>
    </row>
    <row r="140" spans="11:11" ht="15.75" customHeight="1" x14ac:dyDescent="0.25">
      <c r="K140" s="62"/>
    </row>
    <row r="141" spans="11:11" ht="15.75" customHeight="1" x14ac:dyDescent="0.25">
      <c r="K141" s="62"/>
    </row>
    <row r="142" spans="11:11" ht="15.75" customHeight="1" x14ac:dyDescent="0.25">
      <c r="K142" s="62"/>
    </row>
    <row r="143" spans="11:11" ht="15.75" customHeight="1" x14ac:dyDescent="0.25">
      <c r="K143" s="62"/>
    </row>
    <row r="144" spans="11:11" ht="15.75" customHeight="1" x14ac:dyDescent="0.25">
      <c r="K144" s="62"/>
    </row>
    <row r="145" spans="11:11" ht="15.75" customHeight="1" x14ac:dyDescent="0.25">
      <c r="K145" s="62"/>
    </row>
    <row r="146" spans="11:11" ht="15.75" customHeight="1" x14ac:dyDescent="0.25">
      <c r="K146" s="62"/>
    </row>
    <row r="147" spans="11:11" ht="15.75" customHeight="1" x14ac:dyDescent="0.25">
      <c r="K147" s="62"/>
    </row>
    <row r="148" spans="11:11" ht="15.75" customHeight="1" x14ac:dyDescent="0.25">
      <c r="K148" s="62"/>
    </row>
    <row r="149" spans="11:11" ht="15.75" customHeight="1" x14ac:dyDescent="0.25">
      <c r="K149" s="62"/>
    </row>
    <row r="150" spans="11:11" ht="15.75" customHeight="1" x14ac:dyDescent="0.25">
      <c r="K150" s="62"/>
    </row>
    <row r="151" spans="11:11" ht="15.75" customHeight="1" x14ac:dyDescent="0.25">
      <c r="K151" s="62"/>
    </row>
    <row r="152" spans="11:11" ht="15.75" customHeight="1" x14ac:dyDescent="0.25">
      <c r="K152" s="62"/>
    </row>
    <row r="153" spans="11:11" ht="15.75" customHeight="1" x14ac:dyDescent="0.25">
      <c r="K153" s="62"/>
    </row>
    <row r="154" spans="11:11" ht="15.75" customHeight="1" x14ac:dyDescent="0.25">
      <c r="K154" s="62"/>
    </row>
    <row r="155" spans="11:11" ht="15.75" customHeight="1" x14ac:dyDescent="0.25">
      <c r="K155" s="62"/>
    </row>
    <row r="156" spans="11:11" ht="15.75" customHeight="1" x14ac:dyDescent="0.25">
      <c r="K156" s="62"/>
    </row>
    <row r="157" spans="11:11" ht="15.75" customHeight="1" x14ac:dyDescent="0.25">
      <c r="K157" s="62"/>
    </row>
    <row r="158" spans="11:11" ht="15.75" customHeight="1" x14ac:dyDescent="0.25">
      <c r="K158" s="62"/>
    </row>
    <row r="159" spans="11:11" ht="15.75" customHeight="1" x14ac:dyDescent="0.25">
      <c r="K159" s="62"/>
    </row>
    <row r="160" spans="11:11" ht="15.75" customHeight="1" x14ac:dyDescent="0.25">
      <c r="K160" s="62"/>
    </row>
    <row r="161" spans="11:11" ht="15.75" customHeight="1" x14ac:dyDescent="0.25">
      <c r="K161" s="62"/>
    </row>
    <row r="162" spans="11:11" ht="15.75" customHeight="1" x14ac:dyDescent="0.25">
      <c r="K162" s="62"/>
    </row>
    <row r="163" spans="11:11" ht="15.75" customHeight="1" x14ac:dyDescent="0.25">
      <c r="K163" s="62"/>
    </row>
    <row r="164" spans="11:11" ht="15.75" customHeight="1" x14ac:dyDescent="0.25">
      <c r="K164" s="62"/>
    </row>
    <row r="165" spans="11:11" ht="15.75" customHeight="1" x14ac:dyDescent="0.25">
      <c r="K165" s="62"/>
    </row>
    <row r="166" spans="11:11" ht="15.75" customHeight="1" x14ac:dyDescent="0.25">
      <c r="K166" s="62"/>
    </row>
    <row r="167" spans="11:11" ht="15.75" customHeight="1" x14ac:dyDescent="0.25">
      <c r="K167" s="62"/>
    </row>
    <row r="168" spans="11:11" ht="15.75" customHeight="1" x14ac:dyDescent="0.25">
      <c r="K168" s="62"/>
    </row>
    <row r="169" spans="11:11" ht="15.75" customHeight="1" x14ac:dyDescent="0.25">
      <c r="K169" s="62"/>
    </row>
    <row r="170" spans="11:11" ht="15.75" customHeight="1" x14ac:dyDescent="0.25">
      <c r="K170" s="62"/>
    </row>
    <row r="171" spans="11:11" ht="15.75" customHeight="1" x14ac:dyDescent="0.25">
      <c r="K171" s="62"/>
    </row>
    <row r="172" spans="11:11" ht="15.75" customHeight="1" x14ac:dyDescent="0.25">
      <c r="K172" s="62"/>
    </row>
    <row r="173" spans="11:11" ht="15.75" customHeight="1" x14ac:dyDescent="0.25">
      <c r="K173" s="62"/>
    </row>
    <row r="174" spans="11:11" ht="15.75" customHeight="1" x14ac:dyDescent="0.25">
      <c r="K174" s="62"/>
    </row>
    <row r="175" spans="11:11" ht="15.75" customHeight="1" x14ac:dyDescent="0.25">
      <c r="K175" s="62"/>
    </row>
    <row r="176" spans="11:11" ht="15.75" customHeight="1" x14ac:dyDescent="0.25">
      <c r="K176" s="62"/>
    </row>
    <row r="177" spans="11:11" ht="15.75" customHeight="1" x14ac:dyDescent="0.25">
      <c r="K177" s="62"/>
    </row>
    <row r="178" spans="11:11" ht="15.75" customHeight="1" x14ac:dyDescent="0.25">
      <c r="K178" s="62"/>
    </row>
    <row r="179" spans="11:11" ht="15.75" customHeight="1" x14ac:dyDescent="0.25">
      <c r="K179" s="62"/>
    </row>
    <row r="180" spans="11:11" ht="15.75" customHeight="1" x14ac:dyDescent="0.25">
      <c r="K180" s="62"/>
    </row>
    <row r="181" spans="11:11" ht="15.75" customHeight="1" x14ac:dyDescent="0.25">
      <c r="K181" s="62"/>
    </row>
    <row r="182" spans="11:11" ht="15.75" customHeight="1" x14ac:dyDescent="0.25">
      <c r="K182" s="62"/>
    </row>
    <row r="183" spans="11:11" ht="15.75" customHeight="1" x14ac:dyDescent="0.25">
      <c r="K183" s="62"/>
    </row>
    <row r="184" spans="11:11" ht="15.75" customHeight="1" x14ac:dyDescent="0.25">
      <c r="K184" s="62"/>
    </row>
    <row r="185" spans="11:11" ht="15.75" customHeight="1" x14ac:dyDescent="0.25">
      <c r="K185" s="62"/>
    </row>
    <row r="186" spans="11:11" ht="15.75" customHeight="1" x14ac:dyDescent="0.25">
      <c r="K186" s="62"/>
    </row>
    <row r="187" spans="11:11" ht="15.75" customHeight="1" x14ac:dyDescent="0.25">
      <c r="K187" s="62"/>
    </row>
    <row r="188" spans="11:11" ht="15.75" customHeight="1" x14ac:dyDescent="0.25">
      <c r="K188" s="62"/>
    </row>
    <row r="189" spans="11:11" ht="15.75" customHeight="1" x14ac:dyDescent="0.25">
      <c r="K189" s="62"/>
    </row>
    <row r="190" spans="11:11" ht="15.75" customHeight="1" x14ac:dyDescent="0.25">
      <c r="K190" s="62"/>
    </row>
    <row r="191" spans="11:11" ht="15.75" customHeight="1" x14ac:dyDescent="0.25">
      <c r="K191" s="62"/>
    </row>
    <row r="192" spans="11:11" ht="15.75" customHeight="1" x14ac:dyDescent="0.25">
      <c r="K192" s="62"/>
    </row>
    <row r="193" spans="11:11" ht="15.75" customHeight="1" x14ac:dyDescent="0.25">
      <c r="K193" s="62"/>
    </row>
    <row r="194" spans="11:11" ht="15.75" customHeight="1" x14ac:dyDescent="0.25">
      <c r="K194" s="62"/>
    </row>
    <row r="195" spans="11:11" ht="15.75" customHeight="1" x14ac:dyDescent="0.25">
      <c r="K195" s="62"/>
    </row>
    <row r="196" spans="11:11" ht="15.75" customHeight="1" x14ac:dyDescent="0.25">
      <c r="K196" s="62"/>
    </row>
    <row r="197" spans="11:11" ht="15.75" customHeight="1" x14ac:dyDescent="0.25">
      <c r="K197" s="62"/>
    </row>
    <row r="198" spans="11:11" ht="15.75" customHeight="1" x14ac:dyDescent="0.25">
      <c r="K198" s="62"/>
    </row>
    <row r="199" spans="11:11" ht="15.75" customHeight="1" x14ac:dyDescent="0.25">
      <c r="K199" s="62"/>
    </row>
    <row r="200" spans="11:11" ht="15.75" customHeight="1" x14ac:dyDescent="0.25">
      <c r="K200" s="62"/>
    </row>
    <row r="201" spans="11:11" ht="15.75" customHeight="1" x14ac:dyDescent="0.25">
      <c r="K201" s="62"/>
    </row>
    <row r="202" spans="11:11" ht="15.75" customHeight="1" x14ac:dyDescent="0.25">
      <c r="K202" s="62"/>
    </row>
    <row r="203" spans="11:11" ht="15.75" customHeight="1" x14ac:dyDescent="0.25">
      <c r="K203" s="62"/>
    </row>
    <row r="204" spans="11:11" ht="15.75" customHeight="1" x14ac:dyDescent="0.25">
      <c r="K204" s="62"/>
    </row>
    <row r="205" spans="11:11" ht="15.75" customHeight="1" x14ac:dyDescent="0.25">
      <c r="K205" s="62"/>
    </row>
    <row r="206" spans="11:11" ht="15.75" customHeight="1" x14ac:dyDescent="0.25">
      <c r="K206" s="62"/>
    </row>
    <row r="207" spans="11:11" ht="15.75" customHeight="1" x14ac:dyDescent="0.25">
      <c r="K207" s="62"/>
    </row>
    <row r="208" spans="11:11" ht="15.75" customHeight="1" x14ac:dyDescent="0.25">
      <c r="K208" s="62"/>
    </row>
    <row r="209" spans="11:11" ht="15.75" customHeight="1" x14ac:dyDescent="0.25">
      <c r="K209" s="62"/>
    </row>
    <row r="210" spans="11:11" ht="15.75" customHeight="1" x14ac:dyDescent="0.25">
      <c r="K210" s="62"/>
    </row>
    <row r="211" spans="11:11" ht="15.75" customHeight="1" x14ac:dyDescent="0.25">
      <c r="K211" s="62"/>
    </row>
    <row r="212" spans="11:11" ht="15.75" customHeight="1" x14ac:dyDescent="0.25">
      <c r="K212" s="62"/>
    </row>
    <row r="213" spans="11:11" ht="15.75" customHeight="1" x14ac:dyDescent="0.25">
      <c r="K213" s="62"/>
    </row>
    <row r="214" spans="11:11" ht="15.75" customHeight="1" x14ac:dyDescent="0.25">
      <c r="K214" s="62"/>
    </row>
    <row r="215" spans="11:11" ht="15.75" customHeight="1" x14ac:dyDescent="0.25">
      <c r="K215" s="62"/>
    </row>
    <row r="216" spans="11:11" ht="15.75" customHeight="1" x14ac:dyDescent="0.25">
      <c r="K216" s="62"/>
    </row>
    <row r="217" spans="11:11" ht="15.75" customHeight="1" x14ac:dyDescent="0.25">
      <c r="K217" s="62"/>
    </row>
    <row r="218" spans="11:11" ht="15.75" customHeight="1" x14ac:dyDescent="0.25">
      <c r="K218" s="62"/>
    </row>
    <row r="219" spans="11:11" ht="15.75" customHeight="1" x14ac:dyDescent="0.25">
      <c r="K219" s="62"/>
    </row>
    <row r="220" spans="11:11" ht="15.75" customHeight="1" x14ac:dyDescent="0.25">
      <c r="K220" s="62"/>
    </row>
    <row r="221" spans="11:11" ht="15.75" customHeight="1" x14ac:dyDescent="0.25">
      <c r="K221" s="62"/>
    </row>
    <row r="222" spans="11:11" ht="15.75" customHeight="1" x14ac:dyDescent="0.25">
      <c r="K222" s="62"/>
    </row>
    <row r="223" spans="11:11" ht="15.75" customHeight="1" x14ac:dyDescent="0.25">
      <c r="K223" s="62"/>
    </row>
    <row r="224" spans="11:11" ht="15.75" customHeight="1" x14ac:dyDescent="0.25">
      <c r="K224" s="62"/>
    </row>
    <row r="225" spans="11:11" ht="15.75" customHeight="1" x14ac:dyDescent="0.25">
      <c r="K225" s="62"/>
    </row>
    <row r="226" spans="11:11" ht="15.75" customHeight="1" x14ac:dyDescent="0.25">
      <c r="K226" s="62"/>
    </row>
    <row r="227" spans="11:11" ht="15.75" customHeight="1" x14ac:dyDescent="0.25">
      <c r="K227" s="62"/>
    </row>
    <row r="228" spans="11:11" ht="15.75" customHeight="1" x14ac:dyDescent="0.25">
      <c r="K228" s="62"/>
    </row>
    <row r="229" spans="11:11" ht="15.75" customHeight="1" x14ac:dyDescent="0.25">
      <c r="K229" s="62"/>
    </row>
    <row r="230" spans="11:11" ht="15.75" customHeight="1" x14ac:dyDescent="0.25">
      <c r="K230" s="62"/>
    </row>
    <row r="231" spans="11:11" ht="15.75" customHeight="1" x14ac:dyDescent="0.25">
      <c r="K231" s="62"/>
    </row>
    <row r="232" spans="11:11" ht="15.75" customHeight="1" x14ac:dyDescent="0.25">
      <c r="K232" s="62"/>
    </row>
    <row r="233" spans="11:11" ht="15.75" customHeight="1" x14ac:dyDescent="0.25">
      <c r="K233" s="62"/>
    </row>
    <row r="234" spans="11:11" ht="15.75" customHeight="1" x14ac:dyDescent="0.25">
      <c r="K234" s="62"/>
    </row>
    <row r="235" spans="11:11" ht="15.75" customHeight="1" x14ac:dyDescent="0.25">
      <c r="K235" s="62"/>
    </row>
    <row r="236" spans="11:11" ht="15.75" customHeight="1" x14ac:dyDescent="0.25">
      <c r="K236" s="62"/>
    </row>
    <row r="237" spans="11:11" ht="15.75" customHeight="1" x14ac:dyDescent="0.25">
      <c r="K237" s="62"/>
    </row>
    <row r="238" spans="11:11" ht="15.75" customHeight="1" x14ac:dyDescent="0.25">
      <c r="K238" s="62"/>
    </row>
    <row r="239" spans="11:11" ht="15.75" customHeight="1" x14ac:dyDescent="0.25">
      <c r="K239" s="62"/>
    </row>
    <row r="240" spans="11:11" ht="15.75" customHeight="1" x14ac:dyDescent="0.25">
      <c r="K240" s="62"/>
    </row>
    <row r="241" spans="11:11" ht="15.75" customHeight="1" x14ac:dyDescent="0.25">
      <c r="K241" s="62"/>
    </row>
    <row r="242" spans="11:11" ht="15.75" customHeight="1" x14ac:dyDescent="0.25">
      <c r="K242" s="62"/>
    </row>
    <row r="243" spans="11:11" ht="15.75" customHeight="1" x14ac:dyDescent="0.25">
      <c r="K243" s="62"/>
    </row>
    <row r="244" spans="11:11" ht="15.75" customHeight="1" x14ac:dyDescent="0.25">
      <c r="K244" s="62"/>
    </row>
    <row r="245" spans="11:11" ht="15.75" customHeight="1" x14ac:dyDescent="0.25">
      <c r="K245" s="62"/>
    </row>
    <row r="246" spans="11:11" ht="15.75" customHeight="1" x14ac:dyDescent="0.25">
      <c r="K246" s="62"/>
    </row>
    <row r="247" spans="11:11" ht="15.75" customHeight="1" x14ac:dyDescent="0.25">
      <c r="K247" s="62"/>
    </row>
    <row r="248" spans="11:11" ht="15.75" customHeight="1" x14ac:dyDescent="0.25">
      <c r="K248" s="62"/>
    </row>
    <row r="249" spans="11:11" ht="15.75" customHeight="1" x14ac:dyDescent="0.25">
      <c r="K249" s="62"/>
    </row>
    <row r="250" spans="11:11" ht="15.75" customHeight="1" x14ac:dyDescent="0.25">
      <c r="K250" s="62"/>
    </row>
    <row r="251" spans="11:11" ht="15.75" customHeight="1" x14ac:dyDescent="0.25">
      <c r="K251" s="62"/>
    </row>
    <row r="252" spans="11:11" ht="15.75" customHeight="1" x14ac:dyDescent="0.25">
      <c r="K252" s="62"/>
    </row>
    <row r="253" spans="11:11" ht="15.75" customHeight="1" x14ac:dyDescent="0.25">
      <c r="K253" s="62"/>
    </row>
    <row r="254" spans="11:11" ht="15.75" customHeight="1" x14ac:dyDescent="0.25">
      <c r="K254" s="62"/>
    </row>
    <row r="255" spans="11:11" ht="15.75" customHeight="1" x14ac:dyDescent="0.25">
      <c r="K255" s="62"/>
    </row>
    <row r="256" spans="11:11" ht="15.75" customHeight="1" x14ac:dyDescent="0.25">
      <c r="K256" s="62"/>
    </row>
    <row r="257" spans="11:11" ht="15.75" customHeight="1" x14ac:dyDescent="0.25">
      <c r="K257" s="62"/>
    </row>
    <row r="258" spans="11:11" ht="15.75" customHeight="1" x14ac:dyDescent="0.25">
      <c r="K258" s="62"/>
    </row>
    <row r="259" spans="11:11" ht="15.75" customHeight="1" x14ac:dyDescent="0.25">
      <c r="K259" s="62"/>
    </row>
    <row r="260" spans="11:11" ht="15.75" customHeight="1" x14ac:dyDescent="0.25">
      <c r="K260" s="62"/>
    </row>
    <row r="261" spans="11:11" ht="15.75" customHeight="1" x14ac:dyDescent="0.25">
      <c r="K261" s="62"/>
    </row>
    <row r="262" spans="11:11" ht="15.75" customHeight="1" x14ac:dyDescent="0.25">
      <c r="K262" s="62"/>
    </row>
    <row r="263" spans="11:11" ht="15.75" customHeight="1" x14ac:dyDescent="0.25">
      <c r="K263" s="62"/>
    </row>
    <row r="264" spans="11:11" ht="15.75" customHeight="1" x14ac:dyDescent="0.25">
      <c r="K264" s="62"/>
    </row>
    <row r="265" spans="11:11" ht="15.75" customHeight="1" x14ac:dyDescent="0.25">
      <c r="K265" s="62"/>
    </row>
    <row r="266" spans="11:11" ht="15.75" customHeight="1" x14ac:dyDescent="0.25">
      <c r="K266" s="62"/>
    </row>
    <row r="267" spans="11:11" ht="15.75" customHeight="1" x14ac:dyDescent="0.25">
      <c r="K267" s="62"/>
    </row>
    <row r="268" spans="11:11" ht="15.75" customHeight="1" x14ac:dyDescent="0.25">
      <c r="K268" s="62"/>
    </row>
    <row r="269" spans="11:11" ht="15.75" customHeight="1" x14ac:dyDescent="0.25">
      <c r="K269" s="62"/>
    </row>
    <row r="270" spans="11:11" ht="15.75" customHeight="1" x14ac:dyDescent="0.25">
      <c r="K270" s="62"/>
    </row>
    <row r="271" spans="11:11" ht="15.75" customHeight="1" x14ac:dyDescent="0.25">
      <c r="K271" s="62"/>
    </row>
    <row r="272" spans="11:11" ht="15.75" customHeight="1" x14ac:dyDescent="0.25">
      <c r="K272" s="62"/>
    </row>
    <row r="273" spans="11:11" ht="15.75" customHeight="1" x14ac:dyDescent="0.25">
      <c r="K273" s="62"/>
    </row>
    <row r="274" spans="11:11" ht="15.75" customHeight="1" x14ac:dyDescent="0.25">
      <c r="K274" s="62"/>
    </row>
    <row r="275" spans="11:11" ht="15.75" customHeight="1" x14ac:dyDescent="0.25">
      <c r="K275" s="62"/>
    </row>
    <row r="276" spans="11:11" ht="15.75" customHeight="1" x14ac:dyDescent="0.25">
      <c r="K276" s="62"/>
    </row>
    <row r="277" spans="11:11" ht="15.75" customHeight="1" x14ac:dyDescent="0.25">
      <c r="K277" s="62"/>
    </row>
    <row r="278" spans="11:11" ht="15.75" customHeight="1" x14ac:dyDescent="0.25">
      <c r="K278" s="62"/>
    </row>
    <row r="279" spans="11:11" ht="15.75" customHeight="1" x14ac:dyDescent="0.25">
      <c r="K279" s="62"/>
    </row>
    <row r="280" spans="11:11" ht="15.75" customHeight="1" x14ac:dyDescent="0.25">
      <c r="K280" s="62"/>
    </row>
    <row r="281" spans="11:11" ht="15.75" customHeight="1" x14ac:dyDescent="0.25">
      <c r="K281" s="62"/>
    </row>
    <row r="282" spans="11:11" ht="15.75" customHeight="1" x14ac:dyDescent="0.25">
      <c r="K282" s="62"/>
    </row>
    <row r="283" spans="11:11" ht="15.75" customHeight="1" x14ac:dyDescent="0.25">
      <c r="K283" s="62"/>
    </row>
    <row r="284" spans="11:11" ht="15.75" customHeight="1" x14ac:dyDescent="0.25">
      <c r="K284" s="62"/>
    </row>
    <row r="285" spans="11:11" ht="15.75" customHeight="1" x14ac:dyDescent="0.25">
      <c r="K285" s="62"/>
    </row>
    <row r="286" spans="11:11" ht="15.75" customHeight="1" x14ac:dyDescent="0.25">
      <c r="K286" s="62"/>
    </row>
    <row r="287" spans="11:11" ht="15.75" customHeight="1" x14ac:dyDescent="0.25">
      <c r="K287" s="62"/>
    </row>
    <row r="288" spans="11:11" ht="15.75" customHeight="1" x14ac:dyDescent="0.25">
      <c r="K288" s="62"/>
    </row>
    <row r="289" spans="11:11" ht="15.75" customHeight="1" x14ac:dyDescent="0.25">
      <c r="K289" s="62"/>
    </row>
    <row r="290" spans="11:11" ht="15.75" customHeight="1" x14ac:dyDescent="0.25">
      <c r="K290" s="62"/>
    </row>
    <row r="291" spans="11:11" ht="15.75" customHeight="1" x14ac:dyDescent="0.25">
      <c r="K291" s="62"/>
    </row>
    <row r="292" spans="11:11" ht="15.75" customHeight="1" x14ac:dyDescent="0.25">
      <c r="K292" s="62"/>
    </row>
    <row r="293" spans="11:11" ht="15.75" customHeight="1" x14ac:dyDescent="0.25">
      <c r="K293" s="62"/>
    </row>
    <row r="294" spans="11:11" ht="15.75" customHeight="1" x14ac:dyDescent="0.25">
      <c r="K294" s="62"/>
    </row>
    <row r="295" spans="11:11" ht="15.75" customHeight="1" x14ac:dyDescent="0.25">
      <c r="K295" s="62"/>
    </row>
    <row r="296" spans="11:11" ht="15.75" customHeight="1" x14ac:dyDescent="0.25">
      <c r="K296" s="62"/>
    </row>
    <row r="297" spans="11:11" ht="15.75" customHeight="1" x14ac:dyDescent="0.25">
      <c r="K297" s="62"/>
    </row>
    <row r="298" spans="11:11" ht="15.75" customHeight="1" x14ac:dyDescent="0.25">
      <c r="K298" s="62"/>
    </row>
    <row r="299" spans="11:11" ht="15.75" customHeight="1" x14ac:dyDescent="0.25">
      <c r="K299" s="62"/>
    </row>
    <row r="300" spans="11:11" ht="15.75" customHeight="1" x14ac:dyDescent="0.25">
      <c r="K300" s="62"/>
    </row>
    <row r="301" spans="11:11" ht="15.75" customHeight="1" x14ac:dyDescent="0.25">
      <c r="K301" s="62"/>
    </row>
    <row r="302" spans="11:11" ht="15.75" customHeight="1" x14ac:dyDescent="0.25">
      <c r="K302" s="62"/>
    </row>
    <row r="303" spans="11:11" ht="15.75" customHeight="1" x14ac:dyDescent="0.25">
      <c r="K303" s="62"/>
    </row>
    <row r="304" spans="11:11" ht="15.75" customHeight="1" x14ac:dyDescent="0.25">
      <c r="K304" s="62"/>
    </row>
    <row r="305" spans="11:11" ht="15.75" customHeight="1" x14ac:dyDescent="0.25">
      <c r="K305" s="62"/>
    </row>
    <row r="306" spans="11:11" ht="15.75" customHeight="1" x14ac:dyDescent="0.25">
      <c r="K306" s="62"/>
    </row>
    <row r="307" spans="11:11" ht="15.75" customHeight="1" x14ac:dyDescent="0.25">
      <c r="K307" s="62"/>
    </row>
    <row r="308" spans="11:11" ht="15.75" customHeight="1" x14ac:dyDescent="0.25">
      <c r="K308" s="62"/>
    </row>
    <row r="309" spans="11:11" ht="15.75" customHeight="1" x14ac:dyDescent="0.25">
      <c r="K309" s="62"/>
    </row>
    <row r="310" spans="11:11" ht="15.75" customHeight="1" x14ac:dyDescent="0.25">
      <c r="K310" s="62"/>
    </row>
    <row r="311" spans="11:11" ht="15.75" customHeight="1" x14ac:dyDescent="0.25">
      <c r="K311" s="62"/>
    </row>
    <row r="312" spans="11:11" ht="15.75" customHeight="1" x14ac:dyDescent="0.25">
      <c r="K312" s="62"/>
    </row>
    <row r="313" spans="11:11" ht="15.75" customHeight="1" x14ac:dyDescent="0.25">
      <c r="K313" s="62"/>
    </row>
    <row r="314" spans="11:11" ht="15.75" customHeight="1" x14ac:dyDescent="0.25">
      <c r="K314" s="62"/>
    </row>
    <row r="315" spans="11:11" ht="15.75" customHeight="1" x14ac:dyDescent="0.25">
      <c r="K315" s="62"/>
    </row>
    <row r="316" spans="11:11" ht="15.75" customHeight="1" x14ac:dyDescent="0.25">
      <c r="K316" s="62"/>
    </row>
    <row r="317" spans="11:11" ht="15.75" customHeight="1" x14ac:dyDescent="0.25">
      <c r="K317" s="62"/>
    </row>
    <row r="318" spans="11:11" ht="15.75" customHeight="1" x14ac:dyDescent="0.25">
      <c r="K318" s="62"/>
    </row>
    <row r="319" spans="11:11" ht="15.75" customHeight="1" x14ac:dyDescent="0.25">
      <c r="K319" s="62"/>
    </row>
    <row r="320" spans="11:11" ht="15.75" customHeight="1" x14ac:dyDescent="0.25">
      <c r="K320" s="62"/>
    </row>
    <row r="321" spans="11:11" ht="15.75" customHeight="1" x14ac:dyDescent="0.25">
      <c r="K321" s="62"/>
    </row>
    <row r="322" spans="11:11" ht="15.75" customHeight="1" x14ac:dyDescent="0.25">
      <c r="K322" s="62"/>
    </row>
    <row r="323" spans="11:11" ht="15.75" customHeight="1" x14ac:dyDescent="0.25">
      <c r="K323" s="62"/>
    </row>
    <row r="324" spans="11:11" ht="15.75" customHeight="1" x14ac:dyDescent="0.25">
      <c r="K324" s="62"/>
    </row>
    <row r="325" spans="11:11" ht="15.75" customHeight="1" x14ac:dyDescent="0.25">
      <c r="K325" s="62"/>
    </row>
    <row r="326" spans="11:11" ht="15.75" customHeight="1" x14ac:dyDescent="0.25">
      <c r="K326" s="62"/>
    </row>
    <row r="327" spans="11:11" ht="15.75" customHeight="1" x14ac:dyDescent="0.25">
      <c r="K327" s="62"/>
    </row>
    <row r="328" spans="11:11" ht="15.75" customHeight="1" x14ac:dyDescent="0.25">
      <c r="K328" s="62"/>
    </row>
    <row r="329" spans="11:11" ht="15.75" customHeight="1" x14ac:dyDescent="0.25">
      <c r="K329" s="62"/>
    </row>
    <row r="330" spans="11:11" ht="15.75" customHeight="1" x14ac:dyDescent="0.25">
      <c r="K330" s="62"/>
    </row>
    <row r="331" spans="11:11" ht="15.75" customHeight="1" x14ac:dyDescent="0.25">
      <c r="K331" s="62"/>
    </row>
    <row r="332" spans="11:11" ht="15.75" customHeight="1" x14ac:dyDescent="0.25">
      <c r="K332" s="62"/>
    </row>
    <row r="333" spans="11:11" ht="15.75" customHeight="1" x14ac:dyDescent="0.25">
      <c r="K333" s="62"/>
    </row>
    <row r="334" spans="11:11" ht="15.75" customHeight="1" x14ac:dyDescent="0.25">
      <c r="K334" s="62"/>
    </row>
    <row r="335" spans="11:11" ht="15.75" customHeight="1" x14ac:dyDescent="0.25">
      <c r="K335" s="62"/>
    </row>
    <row r="336" spans="11:11" ht="15.75" customHeight="1" x14ac:dyDescent="0.25">
      <c r="K336" s="62"/>
    </row>
    <row r="337" spans="11:11" ht="15.75" customHeight="1" x14ac:dyDescent="0.25">
      <c r="K337" s="62"/>
    </row>
    <row r="338" spans="11:11" ht="15.75" customHeight="1" x14ac:dyDescent="0.25">
      <c r="K338" s="62"/>
    </row>
    <row r="339" spans="11:11" ht="15.75" customHeight="1" x14ac:dyDescent="0.25">
      <c r="K339" s="62"/>
    </row>
    <row r="340" spans="11:11" ht="15.75" customHeight="1" x14ac:dyDescent="0.25">
      <c r="K340" s="62"/>
    </row>
    <row r="341" spans="11:11" ht="15.75" customHeight="1" x14ac:dyDescent="0.25">
      <c r="K341" s="62"/>
    </row>
    <row r="342" spans="11:11" ht="15.75" customHeight="1" x14ac:dyDescent="0.25">
      <c r="K342" s="62"/>
    </row>
    <row r="343" spans="11:11" ht="15.75" customHeight="1" x14ac:dyDescent="0.25">
      <c r="K343" s="62"/>
    </row>
    <row r="344" spans="11:11" ht="15.75" customHeight="1" x14ac:dyDescent="0.25">
      <c r="K344" s="62"/>
    </row>
    <row r="345" spans="11:11" ht="15.75" customHeight="1" x14ac:dyDescent="0.25">
      <c r="K345" s="62"/>
    </row>
    <row r="346" spans="11:11" ht="15.75" customHeight="1" x14ac:dyDescent="0.25">
      <c r="K346" s="62"/>
    </row>
    <row r="347" spans="11:11" ht="15.75" customHeight="1" x14ac:dyDescent="0.25">
      <c r="K347" s="62"/>
    </row>
    <row r="348" spans="11:11" ht="15.75" customHeight="1" x14ac:dyDescent="0.25">
      <c r="K348" s="62"/>
    </row>
    <row r="349" spans="11:11" ht="15.75" customHeight="1" x14ac:dyDescent="0.25">
      <c r="K349" s="62"/>
    </row>
    <row r="350" spans="11:11" ht="15.75" customHeight="1" x14ac:dyDescent="0.25">
      <c r="K350" s="62"/>
    </row>
    <row r="351" spans="11:11" ht="15.75" customHeight="1" x14ac:dyDescent="0.25">
      <c r="K351" s="62"/>
    </row>
    <row r="352" spans="11:11" ht="15.75" customHeight="1" x14ac:dyDescent="0.25">
      <c r="K352" s="62"/>
    </row>
    <row r="353" spans="11:11" ht="15.75" customHeight="1" x14ac:dyDescent="0.25">
      <c r="K353" s="62"/>
    </row>
    <row r="354" spans="11:11" ht="15.75" customHeight="1" x14ac:dyDescent="0.25">
      <c r="K354" s="62"/>
    </row>
    <row r="355" spans="11:11" ht="15.75" customHeight="1" x14ac:dyDescent="0.25">
      <c r="K355" s="62"/>
    </row>
    <row r="356" spans="11:11" ht="15.75" customHeight="1" x14ac:dyDescent="0.25">
      <c r="K356" s="62"/>
    </row>
    <row r="357" spans="11:11" ht="15.75" customHeight="1" x14ac:dyDescent="0.25">
      <c r="K357" s="62"/>
    </row>
    <row r="358" spans="11:11" ht="15.75" customHeight="1" x14ac:dyDescent="0.25">
      <c r="K358" s="62"/>
    </row>
    <row r="359" spans="11:11" ht="15.75" customHeight="1" x14ac:dyDescent="0.25">
      <c r="K359" s="62"/>
    </row>
    <row r="360" spans="11:11" ht="15.75" customHeight="1" x14ac:dyDescent="0.25">
      <c r="K360" s="62"/>
    </row>
    <row r="361" spans="11:11" ht="15.75" customHeight="1" x14ac:dyDescent="0.25">
      <c r="K361" s="62"/>
    </row>
    <row r="362" spans="11:11" ht="15.75" customHeight="1" x14ac:dyDescent="0.25">
      <c r="K362" s="62"/>
    </row>
    <row r="363" spans="11:11" ht="15.75" customHeight="1" x14ac:dyDescent="0.25">
      <c r="K363" s="62"/>
    </row>
    <row r="364" spans="11:11" ht="15.75" customHeight="1" x14ac:dyDescent="0.25">
      <c r="K364" s="62"/>
    </row>
    <row r="365" spans="11:11" ht="15.75" customHeight="1" x14ac:dyDescent="0.25">
      <c r="K365" s="62"/>
    </row>
    <row r="366" spans="11:11" ht="15.75" customHeight="1" x14ac:dyDescent="0.25">
      <c r="K366" s="62"/>
    </row>
    <row r="367" spans="11:11" ht="15.75" customHeight="1" x14ac:dyDescent="0.25">
      <c r="K367" s="62"/>
    </row>
    <row r="368" spans="11:11" ht="15.75" customHeight="1" x14ac:dyDescent="0.25">
      <c r="K368" s="62"/>
    </row>
    <row r="369" spans="11:11" ht="15.75" customHeight="1" x14ac:dyDescent="0.25">
      <c r="K369" s="62"/>
    </row>
    <row r="370" spans="11:11" ht="15.75" customHeight="1" x14ac:dyDescent="0.25">
      <c r="K370" s="62"/>
    </row>
    <row r="371" spans="11:11" ht="15.75" customHeight="1" x14ac:dyDescent="0.25">
      <c r="K371" s="62"/>
    </row>
    <row r="372" spans="11:11" ht="15.75" customHeight="1" x14ac:dyDescent="0.25">
      <c r="K372" s="62"/>
    </row>
    <row r="373" spans="11:11" ht="15.75" customHeight="1" x14ac:dyDescent="0.25">
      <c r="K373" s="62"/>
    </row>
    <row r="374" spans="11:11" ht="15.75" customHeight="1" x14ac:dyDescent="0.25">
      <c r="K374" s="62"/>
    </row>
    <row r="375" spans="11:11" ht="15.75" customHeight="1" x14ac:dyDescent="0.25">
      <c r="K375" s="62"/>
    </row>
    <row r="376" spans="11:11" ht="15.75" customHeight="1" x14ac:dyDescent="0.25">
      <c r="K376" s="62"/>
    </row>
    <row r="377" spans="11:11" ht="15.75" customHeight="1" x14ac:dyDescent="0.25">
      <c r="K377" s="62"/>
    </row>
    <row r="378" spans="11:11" ht="15.75" customHeight="1" x14ac:dyDescent="0.25">
      <c r="K378" s="62"/>
    </row>
    <row r="379" spans="11:11" ht="15.75" customHeight="1" x14ac:dyDescent="0.25">
      <c r="K379" s="62"/>
    </row>
    <row r="380" spans="11:11" ht="15.75" customHeight="1" x14ac:dyDescent="0.25">
      <c r="K380" s="62"/>
    </row>
    <row r="381" spans="11:11" ht="15.75" customHeight="1" x14ac:dyDescent="0.25">
      <c r="K381" s="62"/>
    </row>
    <row r="382" spans="11:11" ht="15.75" customHeight="1" x14ac:dyDescent="0.25">
      <c r="K382" s="62"/>
    </row>
    <row r="383" spans="11:11" ht="15.75" customHeight="1" x14ac:dyDescent="0.25">
      <c r="K383" s="62"/>
    </row>
    <row r="384" spans="11:11" ht="15.75" customHeight="1" x14ac:dyDescent="0.25">
      <c r="K384" s="62"/>
    </row>
    <row r="385" spans="11:11" ht="15.75" customHeight="1" x14ac:dyDescent="0.25">
      <c r="K385" s="62"/>
    </row>
    <row r="386" spans="11:11" ht="15.75" customHeight="1" x14ac:dyDescent="0.25">
      <c r="K386" s="62"/>
    </row>
    <row r="387" spans="11:11" ht="15.75" customHeight="1" x14ac:dyDescent="0.25">
      <c r="K387" s="62"/>
    </row>
    <row r="388" spans="11:11" ht="15.75" customHeight="1" x14ac:dyDescent="0.25">
      <c r="K388" s="62"/>
    </row>
    <row r="389" spans="11:11" ht="15.75" customHeight="1" x14ac:dyDescent="0.25">
      <c r="K389" s="62"/>
    </row>
    <row r="390" spans="11:11" ht="15.75" customHeight="1" x14ac:dyDescent="0.25">
      <c r="K390" s="62"/>
    </row>
    <row r="391" spans="11:11" ht="15.75" customHeight="1" x14ac:dyDescent="0.25">
      <c r="K391" s="62"/>
    </row>
    <row r="392" spans="11:11" ht="15.75" customHeight="1" x14ac:dyDescent="0.25">
      <c r="K392" s="62"/>
    </row>
    <row r="393" spans="11:11" ht="15.75" customHeight="1" x14ac:dyDescent="0.25">
      <c r="K393" s="62"/>
    </row>
    <row r="394" spans="11:11" ht="15.75" customHeight="1" x14ac:dyDescent="0.25">
      <c r="K394" s="62"/>
    </row>
    <row r="395" spans="11:11" ht="15.75" customHeight="1" x14ac:dyDescent="0.25">
      <c r="K395" s="62"/>
    </row>
    <row r="396" spans="11:11" ht="15.75" customHeight="1" x14ac:dyDescent="0.25">
      <c r="K396" s="62"/>
    </row>
    <row r="397" spans="11:11" ht="15.75" customHeight="1" x14ac:dyDescent="0.25">
      <c r="K397" s="62"/>
    </row>
    <row r="398" spans="11:11" ht="15.75" customHeight="1" x14ac:dyDescent="0.25">
      <c r="K398" s="62"/>
    </row>
    <row r="399" spans="11:11" ht="15.75" customHeight="1" x14ac:dyDescent="0.25">
      <c r="K399" s="62"/>
    </row>
    <row r="400" spans="11:11" ht="15.75" customHeight="1" x14ac:dyDescent="0.25">
      <c r="K400" s="62"/>
    </row>
    <row r="401" spans="11:11" ht="15.75" customHeight="1" x14ac:dyDescent="0.25">
      <c r="K401" s="62"/>
    </row>
    <row r="402" spans="11:11" ht="15.75" customHeight="1" x14ac:dyDescent="0.25">
      <c r="K402" s="62"/>
    </row>
    <row r="403" spans="11:11" ht="15.75" customHeight="1" x14ac:dyDescent="0.25">
      <c r="K403" s="62"/>
    </row>
    <row r="404" spans="11:11" ht="15.75" customHeight="1" x14ac:dyDescent="0.25">
      <c r="K404" s="62"/>
    </row>
    <row r="405" spans="11:11" ht="15.75" customHeight="1" x14ac:dyDescent="0.25">
      <c r="K405" s="62"/>
    </row>
    <row r="406" spans="11:11" ht="15.75" customHeight="1" x14ac:dyDescent="0.25">
      <c r="K406" s="62"/>
    </row>
    <row r="407" spans="11:11" ht="15.75" customHeight="1" x14ac:dyDescent="0.25">
      <c r="K407" s="62"/>
    </row>
    <row r="408" spans="11:11" ht="15.75" customHeight="1" x14ac:dyDescent="0.25">
      <c r="K408" s="62"/>
    </row>
    <row r="409" spans="11:11" ht="15.75" customHeight="1" x14ac:dyDescent="0.25">
      <c r="K409" s="62"/>
    </row>
    <row r="410" spans="11:11" ht="15.75" customHeight="1" x14ac:dyDescent="0.25">
      <c r="K410" s="62"/>
    </row>
    <row r="411" spans="11:11" ht="15.75" customHeight="1" x14ac:dyDescent="0.25">
      <c r="K411" s="62"/>
    </row>
    <row r="412" spans="11:11" ht="15.75" customHeight="1" x14ac:dyDescent="0.25">
      <c r="K412" s="62"/>
    </row>
    <row r="413" spans="11:11" ht="15.75" customHeight="1" x14ac:dyDescent="0.25">
      <c r="K413" s="62"/>
    </row>
    <row r="414" spans="11:11" ht="15.75" customHeight="1" x14ac:dyDescent="0.25">
      <c r="K414" s="62"/>
    </row>
    <row r="415" spans="11:11" ht="15.75" customHeight="1" x14ac:dyDescent="0.25">
      <c r="K415" s="62"/>
    </row>
    <row r="416" spans="11:11" ht="15.75" customHeight="1" x14ac:dyDescent="0.25">
      <c r="K416" s="62"/>
    </row>
    <row r="417" spans="11:11" ht="15.75" customHeight="1" x14ac:dyDescent="0.25">
      <c r="K417" s="62"/>
    </row>
    <row r="418" spans="11:11" ht="15.75" customHeight="1" x14ac:dyDescent="0.25">
      <c r="K418" s="62"/>
    </row>
    <row r="419" spans="11:11" ht="15.75" customHeight="1" x14ac:dyDescent="0.25">
      <c r="K419" s="62"/>
    </row>
    <row r="420" spans="11:11" ht="15.75" customHeight="1" x14ac:dyDescent="0.25">
      <c r="K420" s="62"/>
    </row>
    <row r="421" spans="11:11" ht="15.75" customHeight="1" x14ac:dyDescent="0.25">
      <c r="K421" s="62"/>
    </row>
    <row r="422" spans="11:11" ht="15.75" customHeight="1" x14ac:dyDescent="0.25">
      <c r="K422" s="62"/>
    </row>
    <row r="423" spans="11:11" ht="15.75" customHeight="1" x14ac:dyDescent="0.25">
      <c r="K423" s="62"/>
    </row>
    <row r="424" spans="11:11" ht="15.75" customHeight="1" x14ac:dyDescent="0.25">
      <c r="K424" s="62"/>
    </row>
    <row r="425" spans="11:11" ht="15.75" customHeight="1" x14ac:dyDescent="0.25">
      <c r="K425" s="62"/>
    </row>
    <row r="426" spans="11:11" ht="15.75" customHeight="1" x14ac:dyDescent="0.25">
      <c r="K426" s="62"/>
    </row>
    <row r="427" spans="11:11" ht="15.75" customHeight="1" x14ac:dyDescent="0.25">
      <c r="K427" s="62"/>
    </row>
    <row r="428" spans="11:11" ht="15.75" customHeight="1" x14ac:dyDescent="0.25">
      <c r="K428" s="62"/>
    </row>
    <row r="429" spans="11:11" ht="15.75" customHeight="1" x14ac:dyDescent="0.25">
      <c r="K429" s="62"/>
    </row>
    <row r="430" spans="11:11" ht="15.75" customHeight="1" x14ac:dyDescent="0.25">
      <c r="K430" s="62"/>
    </row>
    <row r="431" spans="11:11" ht="15.75" customHeight="1" x14ac:dyDescent="0.25">
      <c r="K431" s="62"/>
    </row>
    <row r="432" spans="11:11" ht="15.75" customHeight="1" x14ac:dyDescent="0.25">
      <c r="K432" s="62"/>
    </row>
    <row r="433" spans="11:11" ht="15.75" customHeight="1" x14ac:dyDescent="0.25">
      <c r="K433" s="62"/>
    </row>
    <row r="434" spans="11:11" ht="15.75" customHeight="1" x14ac:dyDescent="0.25">
      <c r="K434" s="62"/>
    </row>
    <row r="435" spans="11:11" ht="15.75" customHeight="1" x14ac:dyDescent="0.25">
      <c r="K435" s="62"/>
    </row>
    <row r="436" spans="11:11" ht="15.75" customHeight="1" x14ac:dyDescent="0.25">
      <c r="K436" s="62"/>
    </row>
    <row r="437" spans="11:11" ht="15.75" customHeight="1" x14ac:dyDescent="0.25">
      <c r="K437" s="62"/>
    </row>
    <row r="438" spans="11:11" ht="15.75" customHeight="1" x14ac:dyDescent="0.25">
      <c r="K438" s="62"/>
    </row>
    <row r="439" spans="11:11" ht="15.75" customHeight="1" x14ac:dyDescent="0.25">
      <c r="K439" s="62"/>
    </row>
    <row r="440" spans="11:11" ht="15.75" customHeight="1" x14ac:dyDescent="0.25">
      <c r="K440" s="62"/>
    </row>
    <row r="441" spans="11:11" ht="15.75" customHeight="1" x14ac:dyDescent="0.25">
      <c r="K441" s="62"/>
    </row>
    <row r="442" spans="11:11" ht="15.75" customHeight="1" x14ac:dyDescent="0.25">
      <c r="K442" s="62"/>
    </row>
    <row r="443" spans="11:11" ht="15.75" customHeight="1" x14ac:dyDescent="0.25">
      <c r="K443" s="62"/>
    </row>
    <row r="444" spans="11:11" ht="15.75" customHeight="1" x14ac:dyDescent="0.25">
      <c r="K444" s="62"/>
    </row>
    <row r="445" spans="11:11" ht="15.75" customHeight="1" x14ac:dyDescent="0.25">
      <c r="K445" s="62"/>
    </row>
    <row r="446" spans="11:11" ht="15.75" customHeight="1" x14ac:dyDescent="0.25">
      <c r="K446" s="62"/>
    </row>
    <row r="447" spans="11:11" ht="15.75" customHeight="1" x14ac:dyDescent="0.25">
      <c r="K447" s="62"/>
    </row>
    <row r="448" spans="11:11" ht="15.75" customHeight="1" x14ac:dyDescent="0.25">
      <c r="K448" s="62"/>
    </row>
    <row r="449" spans="11:11" ht="15.75" customHeight="1" x14ac:dyDescent="0.25">
      <c r="K449" s="62"/>
    </row>
    <row r="450" spans="11:11" ht="15.75" customHeight="1" x14ac:dyDescent="0.25">
      <c r="K450" s="62"/>
    </row>
    <row r="451" spans="11:11" ht="15.75" customHeight="1" x14ac:dyDescent="0.25">
      <c r="K451" s="62"/>
    </row>
    <row r="452" spans="11:11" ht="15.75" customHeight="1" x14ac:dyDescent="0.25">
      <c r="K452" s="62"/>
    </row>
    <row r="453" spans="11:11" ht="15.75" customHeight="1" x14ac:dyDescent="0.25">
      <c r="K453" s="62"/>
    </row>
    <row r="454" spans="11:11" ht="15.75" customHeight="1" x14ac:dyDescent="0.25">
      <c r="K454" s="62"/>
    </row>
    <row r="455" spans="11:11" ht="15.75" customHeight="1" x14ac:dyDescent="0.25">
      <c r="K455" s="62"/>
    </row>
    <row r="456" spans="11:11" ht="15.75" customHeight="1" x14ac:dyDescent="0.25">
      <c r="K456" s="62"/>
    </row>
    <row r="457" spans="11:11" ht="15.75" customHeight="1" x14ac:dyDescent="0.25">
      <c r="K457" s="62"/>
    </row>
    <row r="458" spans="11:11" ht="15.75" customHeight="1" x14ac:dyDescent="0.25">
      <c r="K458" s="62"/>
    </row>
    <row r="459" spans="11:11" ht="15.75" customHeight="1" x14ac:dyDescent="0.25">
      <c r="K459" s="62"/>
    </row>
    <row r="460" spans="11:11" ht="15.75" customHeight="1" x14ac:dyDescent="0.25">
      <c r="K460" s="62"/>
    </row>
    <row r="461" spans="11:11" ht="15.75" customHeight="1" x14ac:dyDescent="0.25">
      <c r="K461" s="62"/>
    </row>
    <row r="462" spans="11:11" ht="15.75" customHeight="1" x14ac:dyDescent="0.25">
      <c r="K462" s="62"/>
    </row>
    <row r="463" spans="11:11" ht="15.75" customHeight="1" x14ac:dyDescent="0.25">
      <c r="K463" s="62"/>
    </row>
    <row r="464" spans="11:11" ht="15.75" customHeight="1" x14ac:dyDescent="0.25">
      <c r="K464" s="62"/>
    </row>
    <row r="465" spans="11:11" ht="15.75" customHeight="1" x14ac:dyDescent="0.25">
      <c r="K465" s="62"/>
    </row>
    <row r="466" spans="11:11" ht="15.75" customHeight="1" x14ac:dyDescent="0.25">
      <c r="K466" s="62"/>
    </row>
    <row r="467" spans="11:11" ht="15.75" customHeight="1" x14ac:dyDescent="0.25">
      <c r="K467" s="62"/>
    </row>
    <row r="468" spans="11:11" ht="15.75" customHeight="1" x14ac:dyDescent="0.25">
      <c r="K468" s="62"/>
    </row>
    <row r="469" spans="11:11" ht="15.75" customHeight="1" x14ac:dyDescent="0.25">
      <c r="K469" s="62"/>
    </row>
    <row r="470" spans="11:11" ht="15.75" customHeight="1" x14ac:dyDescent="0.25">
      <c r="K470" s="62"/>
    </row>
    <row r="471" spans="11:11" ht="15.75" customHeight="1" x14ac:dyDescent="0.25">
      <c r="K471" s="62"/>
    </row>
    <row r="472" spans="11:11" ht="15.75" customHeight="1" x14ac:dyDescent="0.25">
      <c r="K472" s="62"/>
    </row>
    <row r="473" spans="11:11" ht="15.75" customHeight="1" x14ac:dyDescent="0.25">
      <c r="K473" s="62"/>
    </row>
    <row r="474" spans="11:11" ht="15.75" customHeight="1" x14ac:dyDescent="0.25">
      <c r="K474" s="62"/>
    </row>
    <row r="475" spans="11:11" ht="15.75" customHeight="1" x14ac:dyDescent="0.25">
      <c r="K475" s="62"/>
    </row>
    <row r="476" spans="11:11" ht="15.75" customHeight="1" x14ac:dyDescent="0.25">
      <c r="K476" s="62"/>
    </row>
    <row r="477" spans="11:11" ht="15.75" customHeight="1" x14ac:dyDescent="0.25">
      <c r="K477" s="62"/>
    </row>
    <row r="478" spans="11:11" ht="15.75" customHeight="1" x14ac:dyDescent="0.25">
      <c r="K478" s="62"/>
    </row>
    <row r="479" spans="11:11" ht="15.75" customHeight="1" x14ac:dyDescent="0.25">
      <c r="K479" s="62"/>
    </row>
    <row r="480" spans="11:11" ht="15.75" customHeight="1" x14ac:dyDescent="0.25">
      <c r="K480" s="62"/>
    </row>
    <row r="481" spans="11:11" ht="15.75" customHeight="1" x14ac:dyDescent="0.25">
      <c r="K481" s="62"/>
    </row>
    <row r="482" spans="11:11" ht="15.75" customHeight="1" x14ac:dyDescent="0.25">
      <c r="K482" s="62"/>
    </row>
    <row r="483" spans="11:11" ht="15.75" customHeight="1" x14ac:dyDescent="0.25">
      <c r="K483" s="62"/>
    </row>
    <row r="484" spans="11:11" ht="15.75" customHeight="1" x14ac:dyDescent="0.25">
      <c r="K484" s="62"/>
    </row>
    <row r="485" spans="11:11" ht="15.75" customHeight="1" x14ac:dyDescent="0.25">
      <c r="K485" s="62"/>
    </row>
    <row r="486" spans="11:11" ht="15.75" customHeight="1" x14ac:dyDescent="0.25">
      <c r="K486" s="62"/>
    </row>
    <row r="487" spans="11:11" ht="15.75" customHeight="1" x14ac:dyDescent="0.25">
      <c r="K487" s="62"/>
    </row>
    <row r="488" spans="11:11" ht="15.75" customHeight="1" x14ac:dyDescent="0.25">
      <c r="K488" s="62"/>
    </row>
    <row r="489" spans="11:11" ht="15.75" customHeight="1" x14ac:dyDescent="0.25">
      <c r="K489" s="62"/>
    </row>
    <row r="490" spans="11:11" ht="15.75" customHeight="1" x14ac:dyDescent="0.25">
      <c r="K490" s="62"/>
    </row>
    <row r="491" spans="11:11" ht="15.75" customHeight="1" x14ac:dyDescent="0.25">
      <c r="K491" s="62"/>
    </row>
    <row r="492" spans="11:11" ht="15.75" customHeight="1" x14ac:dyDescent="0.25">
      <c r="K492" s="62"/>
    </row>
    <row r="493" spans="11:11" ht="15.75" customHeight="1" x14ac:dyDescent="0.25">
      <c r="K493" s="62"/>
    </row>
    <row r="494" spans="11:11" ht="15.75" customHeight="1" x14ac:dyDescent="0.25">
      <c r="K494" s="62"/>
    </row>
    <row r="495" spans="11:11" ht="15.75" customHeight="1" x14ac:dyDescent="0.25">
      <c r="K495" s="62"/>
    </row>
    <row r="496" spans="11:11" ht="15.75" customHeight="1" x14ac:dyDescent="0.25">
      <c r="K496" s="62"/>
    </row>
    <row r="497" spans="11:11" ht="15.75" customHeight="1" x14ac:dyDescent="0.25">
      <c r="K497" s="62"/>
    </row>
    <row r="498" spans="11:11" ht="15.75" customHeight="1" x14ac:dyDescent="0.25">
      <c r="K498" s="62"/>
    </row>
    <row r="499" spans="11:11" ht="15.75" customHeight="1" x14ac:dyDescent="0.25">
      <c r="K499" s="62"/>
    </row>
    <row r="500" spans="11:11" ht="15.75" customHeight="1" x14ac:dyDescent="0.25">
      <c r="K500" s="62"/>
    </row>
    <row r="501" spans="11:11" ht="15.75" customHeight="1" x14ac:dyDescent="0.25">
      <c r="K501" s="62"/>
    </row>
    <row r="502" spans="11:11" ht="15.75" customHeight="1" x14ac:dyDescent="0.25">
      <c r="K502" s="62"/>
    </row>
    <row r="503" spans="11:11" ht="15.75" customHeight="1" x14ac:dyDescent="0.25">
      <c r="K503" s="62"/>
    </row>
    <row r="504" spans="11:11" ht="15.75" customHeight="1" x14ac:dyDescent="0.25">
      <c r="K504" s="62"/>
    </row>
    <row r="505" spans="11:11" ht="15.75" customHeight="1" x14ac:dyDescent="0.25">
      <c r="K505" s="62"/>
    </row>
    <row r="506" spans="11:11" ht="15.75" customHeight="1" x14ac:dyDescent="0.25">
      <c r="K506" s="62"/>
    </row>
    <row r="507" spans="11:11" ht="15.75" customHeight="1" x14ac:dyDescent="0.25">
      <c r="K507" s="62"/>
    </row>
    <row r="508" spans="11:11" ht="15.75" customHeight="1" x14ac:dyDescent="0.25">
      <c r="K508" s="62"/>
    </row>
    <row r="509" spans="11:11" ht="15.75" customHeight="1" x14ac:dyDescent="0.25">
      <c r="K509" s="62"/>
    </row>
    <row r="510" spans="11:11" ht="15.75" customHeight="1" x14ac:dyDescent="0.25">
      <c r="K510" s="62"/>
    </row>
    <row r="511" spans="11:11" ht="15.75" customHeight="1" x14ac:dyDescent="0.25">
      <c r="K511" s="62"/>
    </row>
    <row r="512" spans="11:11" ht="15.75" customHeight="1" x14ac:dyDescent="0.25">
      <c r="K512" s="62"/>
    </row>
    <row r="513" spans="11:11" ht="15.75" customHeight="1" x14ac:dyDescent="0.25">
      <c r="K513" s="62"/>
    </row>
    <row r="514" spans="11:11" ht="15.75" customHeight="1" x14ac:dyDescent="0.25">
      <c r="K514" s="62"/>
    </row>
    <row r="515" spans="11:11" ht="15.75" customHeight="1" x14ac:dyDescent="0.25">
      <c r="K515" s="62"/>
    </row>
    <row r="516" spans="11:11" ht="15.75" customHeight="1" x14ac:dyDescent="0.25">
      <c r="K516" s="62"/>
    </row>
    <row r="517" spans="11:11" ht="15.75" customHeight="1" x14ac:dyDescent="0.25">
      <c r="K517" s="62"/>
    </row>
    <row r="518" spans="11:11" ht="15.75" customHeight="1" x14ac:dyDescent="0.25">
      <c r="K518" s="62"/>
    </row>
    <row r="519" spans="11:11" ht="15.75" customHeight="1" x14ac:dyDescent="0.25">
      <c r="K519" s="62"/>
    </row>
    <row r="520" spans="11:11" ht="15.75" customHeight="1" x14ac:dyDescent="0.25">
      <c r="K520" s="62"/>
    </row>
    <row r="521" spans="11:11" ht="15.75" customHeight="1" x14ac:dyDescent="0.25">
      <c r="K521" s="62"/>
    </row>
    <row r="522" spans="11:11" ht="15.75" customHeight="1" x14ac:dyDescent="0.25">
      <c r="K522" s="62"/>
    </row>
    <row r="523" spans="11:11" ht="15.75" customHeight="1" x14ac:dyDescent="0.25">
      <c r="K523" s="62"/>
    </row>
    <row r="524" spans="11:11" ht="15.75" customHeight="1" x14ac:dyDescent="0.25">
      <c r="K524" s="62"/>
    </row>
    <row r="525" spans="11:11" ht="15.75" customHeight="1" x14ac:dyDescent="0.25">
      <c r="K525" s="62"/>
    </row>
    <row r="526" spans="11:11" ht="15.75" customHeight="1" x14ac:dyDescent="0.25">
      <c r="K526" s="62"/>
    </row>
    <row r="527" spans="11:11" ht="15.75" customHeight="1" x14ac:dyDescent="0.25">
      <c r="K527" s="62"/>
    </row>
    <row r="528" spans="11:11" ht="15.75" customHeight="1" x14ac:dyDescent="0.25">
      <c r="K528" s="62"/>
    </row>
    <row r="529" spans="11:11" ht="15.75" customHeight="1" x14ac:dyDescent="0.25">
      <c r="K529" s="62"/>
    </row>
    <row r="530" spans="11:11" ht="15.75" customHeight="1" x14ac:dyDescent="0.25">
      <c r="K530" s="62"/>
    </row>
    <row r="531" spans="11:11" ht="15.75" customHeight="1" x14ac:dyDescent="0.25">
      <c r="K531" s="62"/>
    </row>
    <row r="532" spans="11:11" ht="15.75" customHeight="1" x14ac:dyDescent="0.25">
      <c r="K532" s="62"/>
    </row>
    <row r="533" spans="11:11" ht="15.75" customHeight="1" x14ac:dyDescent="0.25">
      <c r="K533" s="62"/>
    </row>
    <row r="534" spans="11:11" ht="15.75" customHeight="1" x14ac:dyDescent="0.25">
      <c r="K534" s="62"/>
    </row>
    <row r="535" spans="11:11" ht="15.75" customHeight="1" x14ac:dyDescent="0.25">
      <c r="K535" s="62"/>
    </row>
    <row r="536" spans="11:11" ht="15.75" customHeight="1" x14ac:dyDescent="0.25">
      <c r="K536" s="62"/>
    </row>
    <row r="537" spans="11:11" ht="15.75" customHeight="1" x14ac:dyDescent="0.25">
      <c r="K537" s="62"/>
    </row>
    <row r="538" spans="11:11" ht="15.75" customHeight="1" x14ac:dyDescent="0.25">
      <c r="K538" s="62"/>
    </row>
    <row r="539" spans="11:11" ht="15.75" customHeight="1" x14ac:dyDescent="0.25">
      <c r="K539" s="62"/>
    </row>
    <row r="540" spans="11:11" ht="15.75" customHeight="1" x14ac:dyDescent="0.25">
      <c r="K540" s="62"/>
    </row>
    <row r="541" spans="11:11" ht="15.75" customHeight="1" x14ac:dyDescent="0.25">
      <c r="K541" s="62"/>
    </row>
    <row r="542" spans="11:11" ht="15.75" customHeight="1" x14ac:dyDescent="0.25">
      <c r="K542" s="62"/>
    </row>
    <row r="543" spans="11:11" ht="15.75" customHeight="1" x14ac:dyDescent="0.25">
      <c r="K543" s="62"/>
    </row>
    <row r="544" spans="11:11" ht="15.75" customHeight="1" x14ac:dyDescent="0.25">
      <c r="K544" s="62"/>
    </row>
    <row r="545" spans="11:11" ht="15.75" customHeight="1" x14ac:dyDescent="0.25">
      <c r="K545" s="62"/>
    </row>
    <row r="546" spans="11:11" ht="15.75" customHeight="1" x14ac:dyDescent="0.25">
      <c r="K546" s="62"/>
    </row>
    <row r="547" spans="11:11" ht="15.75" customHeight="1" x14ac:dyDescent="0.25">
      <c r="K547" s="62"/>
    </row>
    <row r="548" spans="11:11" ht="15.75" customHeight="1" x14ac:dyDescent="0.25">
      <c r="K548" s="62"/>
    </row>
    <row r="549" spans="11:11" ht="15.75" customHeight="1" x14ac:dyDescent="0.25">
      <c r="K549" s="62"/>
    </row>
    <row r="550" spans="11:11" ht="15.75" customHeight="1" x14ac:dyDescent="0.25">
      <c r="K550" s="62"/>
    </row>
    <row r="551" spans="11:11" ht="15.75" customHeight="1" x14ac:dyDescent="0.25">
      <c r="K551" s="62"/>
    </row>
    <row r="552" spans="11:11" ht="15.75" customHeight="1" x14ac:dyDescent="0.25">
      <c r="K552" s="62"/>
    </row>
    <row r="553" spans="11:11" ht="15.75" customHeight="1" x14ac:dyDescent="0.25">
      <c r="K553" s="62"/>
    </row>
    <row r="554" spans="11:11" ht="15.75" customHeight="1" x14ac:dyDescent="0.25">
      <c r="K554" s="62"/>
    </row>
    <row r="555" spans="11:11" ht="15.75" customHeight="1" x14ac:dyDescent="0.25">
      <c r="K555" s="62"/>
    </row>
    <row r="556" spans="11:11" ht="15.75" customHeight="1" x14ac:dyDescent="0.25">
      <c r="K556" s="62"/>
    </row>
    <row r="557" spans="11:11" ht="15.75" customHeight="1" x14ac:dyDescent="0.25">
      <c r="K557" s="62"/>
    </row>
    <row r="558" spans="11:11" ht="15.75" customHeight="1" x14ac:dyDescent="0.25">
      <c r="K558" s="62"/>
    </row>
    <row r="559" spans="11:11" ht="15.75" customHeight="1" x14ac:dyDescent="0.25">
      <c r="K559" s="62"/>
    </row>
    <row r="560" spans="11:11" ht="15.75" customHeight="1" x14ac:dyDescent="0.25">
      <c r="K560" s="62"/>
    </row>
    <row r="561" spans="11:11" ht="15.75" customHeight="1" x14ac:dyDescent="0.25">
      <c r="K561" s="62"/>
    </row>
    <row r="562" spans="11:11" ht="15.75" customHeight="1" x14ac:dyDescent="0.25">
      <c r="K562" s="62"/>
    </row>
    <row r="563" spans="11:11" ht="15.75" customHeight="1" x14ac:dyDescent="0.25">
      <c r="K563" s="62"/>
    </row>
    <row r="564" spans="11:11" ht="15.75" customHeight="1" x14ac:dyDescent="0.25">
      <c r="K564" s="62"/>
    </row>
    <row r="565" spans="11:11" ht="15.75" customHeight="1" x14ac:dyDescent="0.25">
      <c r="K565" s="62"/>
    </row>
    <row r="566" spans="11:11" ht="15.75" customHeight="1" x14ac:dyDescent="0.25">
      <c r="K566" s="62"/>
    </row>
    <row r="567" spans="11:11" ht="15.75" customHeight="1" x14ac:dyDescent="0.25">
      <c r="K567" s="62"/>
    </row>
    <row r="568" spans="11:11" ht="15.75" customHeight="1" x14ac:dyDescent="0.25">
      <c r="K568" s="62"/>
    </row>
    <row r="569" spans="11:11" ht="15.75" customHeight="1" x14ac:dyDescent="0.25">
      <c r="K569" s="62"/>
    </row>
    <row r="570" spans="11:11" ht="15.75" customHeight="1" x14ac:dyDescent="0.25">
      <c r="K570" s="62"/>
    </row>
    <row r="571" spans="11:11" ht="15.75" customHeight="1" x14ac:dyDescent="0.25">
      <c r="K571" s="62"/>
    </row>
    <row r="572" spans="11:11" ht="15.75" customHeight="1" x14ac:dyDescent="0.25">
      <c r="K572" s="62"/>
    </row>
    <row r="573" spans="11:11" ht="15.75" customHeight="1" x14ac:dyDescent="0.25">
      <c r="K573" s="62"/>
    </row>
    <row r="574" spans="11:11" ht="15.75" customHeight="1" x14ac:dyDescent="0.25">
      <c r="K574" s="62"/>
    </row>
    <row r="575" spans="11:11" ht="15.75" customHeight="1" x14ac:dyDescent="0.25">
      <c r="K575" s="62"/>
    </row>
    <row r="576" spans="11:11" ht="15.75" customHeight="1" x14ac:dyDescent="0.25">
      <c r="K576" s="62"/>
    </row>
    <row r="577" spans="11:11" ht="15.75" customHeight="1" x14ac:dyDescent="0.25">
      <c r="K577" s="62"/>
    </row>
    <row r="578" spans="11:11" ht="15.75" customHeight="1" x14ac:dyDescent="0.25">
      <c r="K578" s="62"/>
    </row>
    <row r="579" spans="11:11" ht="15.75" customHeight="1" x14ac:dyDescent="0.25">
      <c r="K579" s="62"/>
    </row>
    <row r="580" spans="11:11" ht="15.75" customHeight="1" x14ac:dyDescent="0.25">
      <c r="K580" s="62"/>
    </row>
    <row r="581" spans="11:11" ht="15.75" customHeight="1" x14ac:dyDescent="0.25">
      <c r="K581" s="62"/>
    </row>
    <row r="582" spans="11:11" ht="15.75" customHeight="1" x14ac:dyDescent="0.25">
      <c r="K582" s="62"/>
    </row>
    <row r="583" spans="11:11" ht="15.75" customHeight="1" x14ac:dyDescent="0.25">
      <c r="K583" s="62"/>
    </row>
    <row r="584" spans="11:11" ht="15.75" customHeight="1" x14ac:dyDescent="0.25">
      <c r="K584" s="62"/>
    </row>
    <row r="585" spans="11:11" ht="15.75" customHeight="1" x14ac:dyDescent="0.25">
      <c r="K585" s="62"/>
    </row>
    <row r="586" spans="11:11" ht="15.75" customHeight="1" x14ac:dyDescent="0.25">
      <c r="K586" s="62"/>
    </row>
    <row r="587" spans="11:11" ht="15.75" customHeight="1" x14ac:dyDescent="0.25">
      <c r="K587" s="62"/>
    </row>
    <row r="588" spans="11:11" ht="15.75" customHeight="1" x14ac:dyDescent="0.25">
      <c r="K588" s="62"/>
    </row>
    <row r="589" spans="11:11" ht="15.75" customHeight="1" x14ac:dyDescent="0.25">
      <c r="K589" s="62"/>
    </row>
    <row r="590" spans="11:11" ht="15.75" customHeight="1" x14ac:dyDescent="0.25">
      <c r="K590" s="62"/>
    </row>
    <row r="591" spans="11:11" ht="15.75" customHeight="1" x14ac:dyDescent="0.25">
      <c r="K591" s="62"/>
    </row>
    <row r="592" spans="11:11" ht="15.75" customHeight="1" x14ac:dyDescent="0.25">
      <c r="K592" s="62"/>
    </row>
    <row r="593" spans="11:11" ht="15.75" customHeight="1" x14ac:dyDescent="0.25">
      <c r="K593" s="62"/>
    </row>
    <row r="594" spans="11:11" ht="15.75" customHeight="1" x14ac:dyDescent="0.25">
      <c r="K594" s="62"/>
    </row>
    <row r="595" spans="11:11" ht="15.75" customHeight="1" x14ac:dyDescent="0.25">
      <c r="K595" s="62"/>
    </row>
    <row r="596" spans="11:11" ht="15.75" customHeight="1" x14ac:dyDescent="0.25">
      <c r="K596" s="62"/>
    </row>
    <row r="597" spans="11:11" ht="15.75" customHeight="1" x14ac:dyDescent="0.25">
      <c r="K597" s="62"/>
    </row>
    <row r="598" spans="11:11" ht="15.75" customHeight="1" x14ac:dyDescent="0.25">
      <c r="K598" s="62"/>
    </row>
    <row r="599" spans="11:11" ht="15.75" customHeight="1" x14ac:dyDescent="0.25">
      <c r="K599" s="62"/>
    </row>
    <row r="600" spans="11:11" ht="15.75" customHeight="1" x14ac:dyDescent="0.25">
      <c r="K600" s="62"/>
    </row>
    <row r="601" spans="11:11" ht="15.75" customHeight="1" x14ac:dyDescent="0.25">
      <c r="K601" s="62"/>
    </row>
    <row r="602" spans="11:11" ht="15.75" customHeight="1" x14ac:dyDescent="0.25">
      <c r="K602" s="62"/>
    </row>
    <row r="603" spans="11:11" ht="15.75" customHeight="1" x14ac:dyDescent="0.25">
      <c r="K603" s="62"/>
    </row>
    <row r="604" spans="11:11" ht="15.75" customHeight="1" x14ac:dyDescent="0.25">
      <c r="K604" s="62"/>
    </row>
    <row r="605" spans="11:11" ht="15.75" customHeight="1" x14ac:dyDescent="0.25">
      <c r="K605" s="62"/>
    </row>
    <row r="606" spans="11:11" ht="15.75" customHeight="1" x14ac:dyDescent="0.25">
      <c r="K606" s="62"/>
    </row>
    <row r="607" spans="11:11" ht="15.75" customHeight="1" x14ac:dyDescent="0.25">
      <c r="K607" s="62"/>
    </row>
    <row r="608" spans="11:11" ht="15.75" customHeight="1" x14ac:dyDescent="0.25">
      <c r="K608" s="62"/>
    </row>
    <row r="609" spans="11:11" ht="15.75" customHeight="1" x14ac:dyDescent="0.25">
      <c r="K609" s="62"/>
    </row>
    <row r="610" spans="11:11" ht="15.75" customHeight="1" x14ac:dyDescent="0.25">
      <c r="K610" s="62"/>
    </row>
    <row r="611" spans="11:11" ht="15.75" customHeight="1" x14ac:dyDescent="0.25">
      <c r="K611" s="62"/>
    </row>
    <row r="612" spans="11:11" ht="15.75" customHeight="1" x14ac:dyDescent="0.25">
      <c r="K612" s="62"/>
    </row>
    <row r="613" spans="11:11" ht="15.75" customHeight="1" x14ac:dyDescent="0.25">
      <c r="K613" s="62"/>
    </row>
    <row r="614" spans="11:11" ht="15.75" customHeight="1" x14ac:dyDescent="0.25">
      <c r="K614" s="62"/>
    </row>
    <row r="615" spans="11:11" ht="15.75" customHeight="1" x14ac:dyDescent="0.25">
      <c r="K615" s="62"/>
    </row>
    <row r="616" spans="11:11" ht="15.75" customHeight="1" x14ac:dyDescent="0.25">
      <c r="K616" s="62"/>
    </row>
    <row r="617" spans="11:11" ht="15.75" customHeight="1" x14ac:dyDescent="0.25">
      <c r="K617" s="62"/>
    </row>
    <row r="618" spans="11:11" ht="15.75" customHeight="1" x14ac:dyDescent="0.25">
      <c r="K618" s="62"/>
    </row>
    <row r="619" spans="11:11" ht="15.75" customHeight="1" x14ac:dyDescent="0.25">
      <c r="K619" s="62"/>
    </row>
    <row r="620" spans="11:11" ht="15.75" customHeight="1" x14ac:dyDescent="0.25">
      <c r="K620" s="62"/>
    </row>
    <row r="621" spans="11:11" ht="15.75" customHeight="1" x14ac:dyDescent="0.25">
      <c r="K621" s="62"/>
    </row>
    <row r="622" spans="11:11" ht="15.75" customHeight="1" x14ac:dyDescent="0.25">
      <c r="K622" s="62"/>
    </row>
    <row r="623" spans="11:11" ht="15.75" customHeight="1" x14ac:dyDescent="0.25">
      <c r="K623" s="62"/>
    </row>
    <row r="624" spans="11:11" ht="15.75" customHeight="1" x14ac:dyDescent="0.25">
      <c r="K624" s="62"/>
    </row>
    <row r="625" spans="11:11" ht="15.75" customHeight="1" x14ac:dyDescent="0.25">
      <c r="K625" s="62"/>
    </row>
    <row r="626" spans="11:11" ht="15.75" customHeight="1" x14ac:dyDescent="0.25">
      <c r="K626" s="62"/>
    </row>
    <row r="627" spans="11:11" ht="15.75" customHeight="1" x14ac:dyDescent="0.25">
      <c r="K627" s="62"/>
    </row>
    <row r="628" spans="11:11" ht="15.75" customHeight="1" x14ac:dyDescent="0.25">
      <c r="K628" s="62"/>
    </row>
    <row r="629" spans="11:11" ht="15.75" customHeight="1" x14ac:dyDescent="0.25">
      <c r="K629" s="62"/>
    </row>
    <row r="630" spans="11:11" ht="15.75" customHeight="1" x14ac:dyDescent="0.25">
      <c r="K630" s="62"/>
    </row>
    <row r="631" spans="11:11" ht="15.75" customHeight="1" x14ac:dyDescent="0.25">
      <c r="K631" s="62"/>
    </row>
    <row r="632" spans="11:11" ht="15.75" customHeight="1" x14ac:dyDescent="0.25">
      <c r="K632" s="62"/>
    </row>
    <row r="633" spans="11:11" ht="15.75" customHeight="1" x14ac:dyDescent="0.25">
      <c r="K633" s="62"/>
    </row>
    <row r="634" spans="11:11" ht="15.75" customHeight="1" x14ac:dyDescent="0.25">
      <c r="K634" s="62"/>
    </row>
    <row r="635" spans="11:11" ht="15.75" customHeight="1" x14ac:dyDescent="0.25">
      <c r="K635" s="62"/>
    </row>
    <row r="636" spans="11:11" ht="15.75" customHeight="1" x14ac:dyDescent="0.25">
      <c r="K636" s="62"/>
    </row>
    <row r="637" spans="11:11" ht="15.75" customHeight="1" x14ac:dyDescent="0.25">
      <c r="K637" s="62"/>
    </row>
    <row r="638" spans="11:11" ht="15.75" customHeight="1" x14ac:dyDescent="0.25">
      <c r="K638" s="62"/>
    </row>
    <row r="639" spans="11:11" ht="15.75" customHeight="1" x14ac:dyDescent="0.25">
      <c r="K639" s="62"/>
    </row>
    <row r="640" spans="11:11" ht="15.75" customHeight="1" x14ac:dyDescent="0.25">
      <c r="K640" s="62"/>
    </row>
    <row r="641" spans="11:11" ht="15.75" customHeight="1" x14ac:dyDescent="0.25">
      <c r="K641" s="62"/>
    </row>
    <row r="642" spans="11:11" ht="15.75" customHeight="1" x14ac:dyDescent="0.25">
      <c r="K642" s="62"/>
    </row>
    <row r="643" spans="11:11" ht="15.75" customHeight="1" x14ac:dyDescent="0.25">
      <c r="K643" s="62"/>
    </row>
    <row r="644" spans="11:11" ht="15.75" customHeight="1" x14ac:dyDescent="0.25">
      <c r="K644" s="62"/>
    </row>
    <row r="645" spans="11:11" ht="15.75" customHeight="1" x14ac:dyDescent="0.25">
      <c r="K645" s="62"/>
    </row>
    <row r="646" spans="11:11" ht="15.75" customHeight="1" x14ac:dyDescent="0.25">
      <c r="K646" s="62"/>
    </row>
    <row r="647" spans="11:11" ht="15.75" customHeight="1" x14ac:dyDescent="0.25">
      <c r="K647" s="62"/>
    </row>
    <row r="648" spans="11:11" ht="15.75" customHeight="1" x14ac:dyDescent="0.25">
      <c r="K648" s="62"/>
    </row>
    <row r="649" spans="11:11" ht="15.75" customHeight="1" x14ac:dyDescent="0.25">
      <c r="K649" s="62"/>
    </row>
    <row r="650" spans="11:11" ht="15.75" customHeight="1" x14ac:dyDescent="0.25">
      <c r="K650" s="62"/>
    </row>
    <row r="651" spans="11:11" ht="15.75" customHeight="1" x14ac:dyDescent="0.25">
      <c r="K651" s="62"/>
    </row>
    <row r="652" spans="11:11" ht="15.75" customHeight="1" x14ac:dyDescent="0.25">
      <c r="K652" s="62"/>
    </row>
    <row r="653" spans="11:11" ht="15.75" customHeight="1" x14ac:dyDescent="0.25">
      <c r="K653" s="62"/>
    </row>
    <row r="654" spans="11:11" ht="15.75" customHeight="1" x14ac:dyDescent="0.25">
      <c r="K654" s="62"/>
    </row>
    <row r="655" spans="11:11" ht="15.75" customHeight="1" x14ac:dyDescent="0.25">
      <c r="K655" s="62"/>
    </row>
    <row r="656" spans="11:11" ht="15.75" customHeight="1" x14ac:dyDescent="0.25">
      <c r="K656" s="62"/>
    </row>
    <row r="657" spans="11:11" ht="15.75" customHeight="1" x14ac:dyDescent="0.25">
      <c r="K657" s="62"/>
    </row>
    <row r="658" spans="11:11" ht="15.75" customHeight="1" x14ac:dyDescent="0.25">
      <c r="K658" s="62"/>
    </row>
    <row r="659" spans="11:11" ht="15.75" customHeight="1" x14ac:dyDescent="0.25">
      <c r="K659" s="62"/>
    </row>
    <row r="660" spans="11:11" ht="15.75" customHeight="1" x14ac:dyDescent="0.25">
      <c r="K660" s="62"/>
    </row>
    <row r="661" spans="11:11" ht="15.75" customHeight="1" x14ac:dyDescent="0.25">
      <c r="K661" s="62"/>
    </row>
    <row r="662" spans="11:11" ht="15.75" customHeight="1" x14ac:dyDescent="0.25">
      <c r="K662" s="62"/>
    </row>
    <row r="663" spans="11:11" ht="15.75" customHeight="1" x14ac:dyDescent="0.25">
      <c r="K663" s="62"/>
    </row>
    <row r="664" spans="11:11" ht="15.75" customHeight="1" x14ac:dyDescent="0.25">
      <c r="K664" s="62"/>
    </row>
    <row r="665" spans="11:11" ht="15.75" customHeight="1" x14ac:dyDescent="0.25">
      <c r="K665" s="62"/>
    </row>
    <row r="666" spans="11:11" ht="15.75" customHeight="1" x14ac:dyDescent="0.25">
      <c r="K666" s="62"/>
    </row>
    <row r="667" spans="11:11" ht="15.75" customHeight="1" x14ac:dyDescent="0.25">
      <c r="K667" s="62"/>
    </row>
    <row r="668" spans="11:11" ht="15.75" customHeight="1" x14ac:dyDescent="0.25">
      <c r="K668" s="62"/>
    </row>
    <row r="669" spans="11:11" ht="15.75" customHeight="1" x14ac:dyDescent="0.25">
      <c r="K669" s="62"/>
    </row>
    <row r="670" spans="11:11" ht="15.75" customHeight="1" x14ac:dyDescent="0.25">
      <c r="K670" s="62"/>
    </row>
    <row r="671" spans="11:11" ht="15.75" customHeight="1" x14ac:dyDescent="0.25">
      <c r="K671" s="62"/>
    </row>
    <row r="672" spans="11:11" ht="15.75" customHeight="1" x14ac:dyDescent="0.25">
      <c r="K672" s="62"/>
    </row>
    <row r="673" spans="11:11" ht="15.75" customHeight="1" x14ac:dyDescent="0.25">
      <c r="K673" s="62"/>
    </row>
    <row r="674" spans="11:11" ht="15.75" customHeight="1" x14ac:dyDescent="0.25">
      <c r="K674" s="62"/>
    </row>
    <row r="675" spans="11:11" ht="15.75" customHeight="1" x14ac:dyDescent="0.25">
      <c r="K675" s="62"/>
    </row>
    <row r="676" spans="11:11" ht="15.75" customHeight="1" x14ac:dyDescent="0.25">
      <c r="K676" s="62"/>
    </row>
    <row r="677" spans="11:11" ht="15.75" customHeight="1" x14ac:dyDescent="0.25">
      <c r="K677" s="62"/>
    </row>
    <row r="678" spans="11:11" ht="15.75" customHeight="1" x14ac:dyDescent="0.25">
      <c r="K678" s="62"/>
    </row>
    <row r="679" spans="11:11" ht="15.75" customHeight="1" x14ac:dyDescent="0.25">
      <c r="K679" s="62"/>
    </row>
    <row r="680" spans="11:11" ht="15.75" customHeight="1" x14ac:dyDescent="0.25">
      <c r="K680" s="62"/>
    </row>
    <row r="681" spans="11:11" ht="15.75" customHeight="1" x14ac:dyDescent="0.25">
      <c r="K681" s="62"/>
    </row>
    <row r="682" spans="11:11" ht="15.75" customHeight="1" x14ac:dyDescent="0.25">
      <c r="K682" s="62"/>
    </row>
    <row r="683" spans="11:11" ht="15.75" customHeight="1" x14ac:dyDescent="0.25">
      <c r="K683" s="62"/>
    </row>
    <row r="684" spans="11:11" ht="15.75" customHeight="1" x14ac:dyDescent="0.25">
      <c r="K684" s="62"/>
    </row>
    <row r="685" spans="11:11" ht="15.75" customHeight="1" x14ac:dyDescent="0.25">
      <c r="K685" s="62"/>
    </row>
    <row r="686" spans="11:11" ht="15.75" customHeight="1" x14ac:dyDescent="0.25">
      <c r="K686" s="62"/>
    </row>
    <row r="687" spans="11:11" ht="15.75" customHeight="1" x14ac:dyDescent="0.25">
      <c r="K687" s="62"/>
    </row>
    <row r="688" spans="11:11" ht="15.75" customHeight="1" x14ac:dyDescent="0.25">
      <c r="K688" s="62"/>
    </row>
    <row r="689" spans="11:11" ht="15.75" customHeight="1" x14ac:dyDescent="0.25">
      <c r="K689" s="62"/>
    </row>
    <row r="690" spans="11:11" ht="15.75" customHeight="1" x14ac:dyDescent="0.25">
      <c r="K690" s="62"/>
    </row>
    <row r="691" spans="11:11" ht="15.75" customHeight="1" x14ac:dyDescent="0.25">
      <c r="K691" s="62"/>
    </row>
    <row r="692" spans="11:11" ht="15.75" customHeight="1" x14ac:dyDescent="0.25">
      <c r="K692" s="62"/>
    </row>
    <row r="693" spans="11:11" ht="15.75" customHeight="1" x14ac:dyDescent="0.25">
      <c r="K693" s="62"/>
    </row>
    <row r="694" spans="11:11" ht="15.75" customHeight="1" x14ac:dyDescent="0.25">
      <c r="K694" s="62"/>
    </row>
    <row r="695" spans="11:11" ht="15.75" customHeight="1" x14ac:dyDescent="0.25">
      <c r="K695" s="62"/>
    </row>
    <row r="696" spans="11:11" ht="15.75" customHeight="1" x14ac:dyDescent="0.25">
      <c r="K696" s="62"/>
    </row>
    <row r="697" spans="11:11" ht="15.75" customHeight="1" x14ac:dyDescent="0.25">
      <c r="K697" s="62"/>
    </row>
    <row r="698" spans="11:11" ht="15.75" customHeight="1" x14ac:dyDescent="0.25">
      <c r="K698" s="62"/>
    </row>
    <row r="699" spans="11:11" ht="15.75" customHeight="1" x14ac:dyDescent="0.25">
      <c r="K699" s="62"/>
    </row>
    <row r="700" spans="11:11" ht="15.75" customHeight="1" x14ac:dyDescent="0.25">
      <c r="K700" s="62"/>
    </row>
    <row r="701" spans="11:11" ht="15.75" customHeight="1" x14ac:dyDescent="0.25">
      <c r="K701" s="62"/>
    </row>
    <row r="702" spans="11:11" ht="15.75" customHeight="1" x14ac:dyDescent="0.25">
      <c r="K702" s="62"/>
    </row>
    <row r="703" spans="11:11" ht="15.75" customHeight="1" x14ac:dyDescent="0.25">
      <c r="K703" s="62"/>
    </row>
    <row r="704" spans="11:11" ht="15.75" customHeight="1" x14ac:dyDescent="0.25">
      <c r="K704" s="62"/>
    </row>
    <row r="705" spans="11:11" ht="15.75" customHeight="1" x14ac:dyDescent="0.25">
      <c r="K705" s="62"/>
    </row>
    <row r="706" spans="11:11" ht="15.75" customHeight="1" x14ac:dyDescent="0.25">
      <c r="K706" s="62"/>
    </row>
    <row r="707" spans="11:11" ht="15.75" customHeight="1" x14ac:dyDescent="0.25">
      <c r="K707" s="62"/>
    </row>
    <row r="708" spans="11:11" ht="15.75" customHeight="1" x14ac:dyDescent="0.25">
      <c r="K708" s="62"/>
    </row>
    <row r="709" spans="11:11" ht="15.75" customHeight="1" x14ac:dyDescent="0.25">
      <c r="K709" s="62"/>
    </row>
    <row r="710" spans="11:11" ht="15.75" customHeight="1" x14ac:dyDescent="0.25">
      <c r="K710" s="62"/>
    </row>
    <row r="711" spans="11:11" ht="15.75" customHeight="1" x14ac:dyDescent="0.25">
      <c r="K711" s="62"/>
    </row>
    <row r="712" spans="11:11" ht="15.75" customHeight="1" x14ac:dyDescent="0.25">
      <c r="K712" s="62"/>
    </row>
    <row r="713" spans="11:11" ht="15.75" customHeight="1" x14ac:dyDescent="0.25">
      <c r="K713" s="62"/>
    </row>
    <row r="714" spans="11:11" ht="15.75" customHeight="1" x14ac:dyDescent="0.25">
      <c r="K714" s="62"/>
    </row>
    <row r="715" spans="11:11" ht="15.75" customHeight="1" x14ac:dyDescent="0.25">
      <c r="K715" s="62"/>
    </row>
    <row r="716" spans="11:11" ht="15.75" customHeight="1" x14ac:dyDescent="0.25">
      <c r="K716" s="62"/>
    </row>
    <row r="717" spans="11:11" ht="15.75" customHeight="1" x14ac:dyDescent="0.25">
      <c r="K717" s="62"/>
    </row>
    <row r="718" spans="11:11" ht="15.75" customHeight="1" x14ac:dyDescent="0.25">
      <c r="K718" s="62"/>
    </row>
    <row r="719" spans="11:11" ht="15.75" customHeight="1" x14ac:dyDescent="0.25">
      <c r="K719" s="62"/>
    </row>
    <row r="720" spans="11:11" ht="15.75" customHeight="1" x14ac:dyDescent="0.25">
      <c r="K720" s="62"/>
    </row>
    <row r="721" spans="11:11" ht="15.75" customHeight="1" x14ac:dyDescent="0.25">
      <c r="K721" s="62"/>
    </row>
    <row r="722" spans="11:11" ht="15.75" customHeight="1" x14ac:dyDescent="0.25">
      <c r="K722" s="62"/>
    </row>
    <row r="723" spans="11:11" ht="15.75" customHeight="1" x14ac:dyDescent="0.25">
      <c r="K723" s="62"/>
    </row>
    <row r="724" spans="11:11" ht="15.75" customHeight="1" x14ac:dyDescent="0.25">
      <c r="K724" s="62"/>
    </row>
    <row r="725" spans="11:11" ht="15.75" customHeight="1" x14ac:dyDescent="0.25">
      <c r="K725" s="62"/>
    </row>
    <row r="726" spans="11:11" ht="15.75" customHeight="1" x14ac:dyDescent="0.25">
      <c r="K726" s="62"/>
    </row>
    <row r="727" spans="11:11" ht="15.75" customHeight="1" x14ac:dyDescent="0.25">
      <c r="K727" s="62"/>
    </row>
    <row r="728" spans="11:11" ht="15.75" customHeight="1" x14ac:dyDescent="0.25">
      <c r="K728" s="62"/>
    </row>
    <row r="729" spans="11:11" ht="15.75" customHeight="1" x14ac:dyDescent="0.25">
      <c r="K729" s="62"/>
    </row>
    <row r="730" spans="11:11" ht="15.75" customHeight="1" x14ac:dyDescent="0.25">
      <c r="K730" s="62"/>
    </row>
    <row r="731" spans="11:11" ht="15.75" customHeight="1" x14ac:dyDescent="0.25">
      <c r="K731" s="62"/>
    </row>
    <row r="732" spans="11:11" ht="15.75" customHeight="1" x14ac:dyDescent="0.25">
      <c r="K732" s="62"/>
    </row>
    <row r="733" spans="11:11" ht="15.75" customHeight="1" x14ac:dyDescent="0.25">
      <c r="K733" s="62"/>
    </row>
    <row r="734" spans="11:11" ht="15.75" customHeight="1" x14ac:dyDescent="0.25">
      <c r="K734" s="62"/>
    </row>
    <row r="735" spans="11:11" ht="15.75" customHeight="1" x14ac:dyDescent="0.25">
      <c r="K735" s="62"/>
    </row>
    <row r="736" spans="11:11" ht="15.75" customHeight="1" x14ac:dyDescent="0.25">
      <c r="K736" s="62"/>
    </row>
    <row r="737" spans="11:11" ht="15.75" customHeight="1" x14ac:dyDescent="0.25">
      <c r="K737" s="62"/>
    </row>
    <row r="738" spans="11:11" ht="15.75" customHeight="1" x14ac:dyDescent="0.25">
      <c r="K738" s="62"/>
    </row>
    <row r="739" spans="11:11" ht="15.75" customHeight="1" x14ac:dyDescent="0.25">
      <c r="K739" s="62"/>
    </row>
    <row r="740" spans="11:11" ht="15.75" customHeight="1" x14ac:dyDescent="0.25">
      <c r="K740" s="62"/>
    </row>
    <row r="741" spans="11:11" ht="15.75" customHeight="1" x14ac:dyDescent="0.25">
      <c r="K741" s="62"/>
    </row>
    <row r="742" spans="11:11" ht="15.75" customHeight="1" x14ac:dyDescent="0.25">
      <c r="K742" s="62"/>
    </row>
    <row r="743" spans="11:11" ht="15.75" customHeight="1" x14ac:dyDescent="0.25">
      <c r="K743" s="62"/>
    </row>
    <row r="744" spans="11:11" ht="15.75" customHeight="1" x14ac:dyDescent="0.25">
      <c r="K744" s="62"/>
    </row>
    <row r="745" spans="11:11" ht="15.75" customHeight="1" x14ac:dyDescent="0.25">
      <c r="K745" s="62"/>
    </row>
    <row r="746" spans="11:11" ht="15.75" customHeight="1" x14ac:dyDescent="0.25">
      <c r="K746" s="62"/>
    </row>
    <row r="747" spans="11:11" ht="15.75" customHeight="1" x14ac:dyDescent="0.25">
      <c r="K747" s="62"/>
    </row>
    <row r="748" spans="11:11" ht="15.75" customHeight="1" x14ac:dyDescent="0.25">
      <c r="K748" s="62"/>
    </row>
    <row r="749" spans="11:11" ht="15.75" customHeight="1" x14ac:dyDescent="0.25">
      <c r="K749" s="62"/>
    </row>
    <row r="750" spans="11:11" ht="15.75" customHeight="1" x14ac:dyDescent="0.25">
      <c r="K750" s="62"/>
    </row>
    <row r="751" spans="11:11" ht="15.75" customHeight="1" x14ac:dyDescent="0.25">
      <c r="K751" s="62"/>
    </row>
    <row r="752" spans="11:11" ht="15.75" customHeight="1" x14ac:dyDescent="0.25">
      <c r="K752" s="62"/>
    </row>
    <row r="753" spans="11:11" ht="15.75" customHeight="1" x14ac:dyDescent="0.25">
      <c r="K753" s="62"/>
    </row>
    <row r="754" spans="11:11" ht="15.75" customHeight="1" x14ac:dyDescent="0.25">
      <c r="K754" s="62"/>
    </row>
    <row r="755" spans="11:11" ht="15.75" customHeight="1" x14ac:dyDescent="0.25">
      <c r="K755" s="62"/>
    </row>
    <row r="756" spans="11:11" ht="15.75" customHeight="1" x14ac:dyDescent="0.25">
      <c r="K756" s="62"/>
    </row>
    <row r="757" spans="11:11" ht="15.75" customHeight="1" x14ac:dyDescent="0.25">
      <c r="K757" s="62"/>
    </row>
    <row r="758" spans="11:11" ht="15.75" customHeight="1" x14ac:dyDescent="0.25">
      <c r="K758" s="62"/>
    </row>
    <row r="759" spans="11:11" ht="15.75" customHeight="1" x14ac:dyDescent="0.25">
      <c r="K759" s="62"/>
    </row>
    <row r="760" spans="11:11" ht="15.75" customHeight="1" x14ac:dyDescent="0.25">
      <c r="K760" s="62"/>
    </row>
    <row r="761" spans="11:11" ht="15.75" customHeight="1" x14ac:dyDescent="0.25">
      <c r="K761" s="62"/>
    </row>
    <row r="762" spans="11:11" ht="15.75" customHeight="1" x14ac:dyDescent="0.25">
      <c r="K762" s="62"/>
    </row>
    <row r="763" spans="11:11" ht="15.75" customHeight="1" x14ac:dyDescent="0.25">
      <c r="K763" s="62"/>
    </row>
    <row r="764" spans="11:11" ht="15.75" customHeight="1" x14ac:dyDescent="0.25">
      <c r="K764" s="62"/>
    </row>
    <row r="765" spans="11:11" ht="15.75" customHeight="1" x14ac:dyDescent="0.25">
      <c r="K765" s="62"/>
    </row>
    <row r="766" spans="11:11" ht="15.75" customHeight="1" x14ac:dyDescent="0.25">
      <c r="K766" s="62"/>
    </row>
    <row r="767" spans="11:11" ht="15.75" customHeight="1" x14ac:dyDescent="0.25">
      <c r="K767" s="62"/>
    </row>
    <row r="768" spans="11:11" ht="15.75" customHeight="1" x14ac:dyDescent="0.25">
      <c r="K768" s="62"/>
    </row>
    <row r="769" spans="11:11" ht="15.75" customHeight="1" x14ac:dyDescent="0.25">
      <c r="K769" s="62"/>
    </row>
    <row r="770" spans="11:11" ht="15.75" customHeight="1" x14ac:dyDescent="0.25">
      <c r="K770" s="62"/>
    </row>
    <row r="771" spans="11:11" ht="15.75" customHeight="1" x14ac:dyDescent="0.25">
      <c r="K771" s="62"/>
    </row>
    <row r="772" spans="11:11" ht="15.75" customHeight="1" x14ac:dyDescent="0.25">
      <c r="K772" s="62"/>
    </row>
    <row r="773" spans="11:11" ht="15.75" customHeight="1" x14ac:dyDescent="0.25">
      <c r="K773" s="62"/>
    </row>
    <row r="774" spans="11:11" ht="15.75" customHeight="1" x14ac:dyDescent="0.25">
      <c r="K774" s="62"/>
    </row>
    <row r="775" spans="11:11" ht="15.75" customHeight="1" x14ac:dyDescent="0.25">
      <c r="K775" s="62"/>
    </row>
    <row r="776" spans="11:11" ht="15.75" customHeight="1" x14ac:dyDescent="0.25">
      <c r="K776" s="62"/>
    </row>
    <row r="777" spans="11:11" ht="15.75" customHeight="1" x14ac:dyDescent="0.25">
      <c r="K777" s="62"/>
    </row>
    <row r="778" spans="11:11" ht="15.75" customHeight="1" x14ac:dyDescent="0.25">
      <c r="K778" s="62"/>
    </row>
    <row r="779" spans="11:11" ht="15.75" customHeight="1" x14ac:dyDescent="0.25">
      <c r="K779" s="62"/>
    </row>
    <row r="780" spans="11:11" ht="15.75" customHeight="1" x14ac:dyDescent="0.25">
      <c r="K780" s="62"/>
    </row>
    <row r="781" spans="11:11" ht="15.75" customHeight="1" x14ac:dyDescent="0.25">
      <c r="K781" s="62"/>
    </row>
    <row r="782" spans="11:11" ht="15.75" customHeight="1" x14ac:dyDescent="0.25">
      <c r="K782" s="62"/>
    </row>
    <row r="783" spans="11:11" ht="15.75" customHeight="1" x14ac:dyDescent="0.25">
      <c r="K783" s="62"/>
    </row>
    <row r="784" spans="11:11" ht="15.75" customHeight="1" x14ac:dyDescent="0.25">
      <c r="K784" s="62"/>
    </row>
    <row r="785" spans="11:11" ht="15.75" customHeight="1" x14ac:dyDescent="0.25">
      <c r="K785" s="62"/>
    </row>
    <row r="786" spans="11:11" ht="15.75" customHeight="1" x14ac:dyDescent="0.25">
      <c r="K786" s="62"/>
    </row>
    <row r="787" spans="11:11" ht="15.75" customHeight="1" x14ac:dyDescent="0.25">
      <c r="K787" s="62"/>
    </row>
    <row r="788" spans="11:11" ht="15.75" customHeight="1" x14ac:dyDescent="0.25">
      <c r="K788" s="62"/>
    </row>
    <row r="789" spans="11:11" ht="15.75" customHeight="1" x14ac:dyDescent="0.25">
      <c r="K789" s="62"/>
    </row>
    <row r="790" spans="11:11" ht="15.75" customHeight="1" x14ac:dyDescent="0.25">
      <c r="K790" s="62"/>
    </row>
    <row r="791" spans="11:11" ht="15.75" customHeight="1" x14ac:dyDescent="0.25">
      <c r="K791" s="62"/>
    </row>
    <row r="792" spans="11:11" ht="15.75" customHeight="1" x14ac:dyDescent="0.25">
      <c r="K792" s="62"/>
    </row>
    <row r="793" spans="11:11" ht="15.75" customHeight="1" x14ac:dyDescent="0.25">
      <c r="K793" s="62"/>
    </row>
    <row r="794" spans="11:11" ht="15.75" customHeight="1" x14ac:dyDescent="0.25">
      <c r="K794" s="62"/>
    </row>
    <row r="795" spans="11:11" ht="15.75" customHeight="1" x14ac:dyDescent="0.25">
      <c r="K795" s="62"/>
    </row>
    <row r="796" spans="11:11" ht="15.75" customHeight="1" x14ac:dyDescent="0.25">
      <c r="K796" s="62"/>
    </row>
    <row r="797" spans="11:11" ht="15.75" customHeight="1" x14ac:dyDescent="0.25">
      <c r="K797" s="62"/>
    </row>
    <row r="798" spans="11:11" ht="15.75" customHeight="1" x14ac:dyDescent="0.25">
      <c r="K798" s="62"/>
    </row>
    <row r="799" spans="11:11" ht="15.75" customHeight="1" x14ac:dyDescent="0.25">
      <c r="K799" s="62"/>
    </row>
    <row r="800" spans="11:11" ht="15.75" customHeight="1" x14ac:dyDescent="0.25">
      <c r="K800" s="62"/>
    </row>
    <row r="801" spans="11:11" ht="15.75" customHeight="1" x14ac:dyDescent="0.25">
      <c r="K801" s="62"/>
    </row>
    <row r="802" spans="11:11" ht="15.75" customHeight="1" x14ac:dyDescent="0.25">
      <c r="K802" s="62"/>
    </row>
    <row r="803" spans="11:11" ht="15.75" customHeight="1" x14ac:dyDescent="0.25">
      <c r="K803" s="62"/>
    </row>
    <row r="804" spans="11:11" ht="15.75" customHeight="1" x14ac:dyDescent="0.25">
      <c r="K804" s="62"/>
    </row>
    <row r="805" spans="11:11" ht="15.75" customHeight="1" x14ac:dyDescent="0.25">
      <c r="K805" s="62"/>
    </row>
    <row r="806" spans="11:11" ht="15.75" customHeight="1" x14ac:dyDescent="0.25">
      <c r="K806" s="62"/>
    </row>
    <row r="807" spans="11:11" ht="15.75" customHeight="1" x14ac:dyDescent="0.25">
      <c r="K807" s="62"/>
    </row>
    <row r="808" spans="11:11" ht="15.75" customHeight="1" x14ac:dyDescent="0.25">
      <c r="K808" s="62"/>
    </row>
    <row r="809" spans="11:11" ht="15.75" customHeight="1" x14ac:dyDescent="0.25">
      <c r="K809" s="62"/>
    </row>
    <row r="810" spans="11:11" ht="15.75" customHeight="1" x14ac:dyDescent="0.25">
      <c r="K810" s="62"/>
    </row>
    <row r="811" spans="11:11" ht="15.75" customHeight="1" x14ac:dyDescent="0.25">
      <c r="K811" s="62"/>
    </row>
    <row r="812" spans="11:11" ht="15.75" customHeight="1" x14ac:dyDescent="0.25">
      <c r="K812" s="62"/>
    </row>
    <row r="813" spans="11:11" ht="15.75" customHeight="1" x14ac:dyDescent="0.25">
      <c r="K813" s="62"/>
    </row>
    <row r="814" spans="11:11" ht="15.75" customHeight="1" x14ac:dyDescent="0.25">
      <c r="K814" s="62"/>
    </row>
    <row r="815" spans="11:11" ht="15.75" customHeight="1" x14ac:dyDescent="0.25">
      <c r="K815" s="62"/>
    </row>
    <row r="816" spans="11:11" ht="15.75" customHeight="1" x14ac:dyDescent="0.25">
      <c r="K816" s="62"/>
    </row>
    <row r="817" spans="11:11" ht="15.75" customHeight="1" x14ac:dyDescent="0.25">
      <c r="K817" s="62"/>
    </row>
    <row r="818" spans="11:11" ht="15.75" customHeight="1" x14ac:dyDescent="0.25">
      <c r="K818" s="62"/>
    </row>
    <row r="819" spans="11:11" ht="15.75" customHeight="1" x14ac:dyDescent="0.25">
      <c r="K819" s="62"/>
    </row>
    <row r="820" spans="11:11" ht="15.75" customHeight="1" x14ac:dyDescent="0.25">
      <c r="K820" s="62"/>
    </row>
    <row r="821" spans="11:11" ht="15.75" customHeight="1" x14ac:dyDescent="0.25">
      <c r="K821" s="62"/>
    </row>
    <row r="822" spans="11:11" ht="15.75" customHeight="1" x14ac:dyDescent="0.25">
      <c r="K822" s="62"/>
    </row>
    <row r="823" spans="11:11" ht="15.75" customHeight="1" x14ac:dyDescent="0.25">
      <c r="K823" s="62"/>
    </row>
    <row r="824" spans="11:11" ht="15.75" customHeight="1" x14ac:dyDescent="0.25">
      <c r="K824" s="62"/>
    </row>
    <row r="825" spans="11:11" ht="15.75" customHeight="1" x14ac:dyDescent="0.25">
      <c r="K825" s="62"/>
    </row>
    <row r="826" spans="11:11" ht="15.75" customHeight="1" x14ac:dyDescent="0.25">
      <c r="K826" s="62"/>
    </row>
    <row r="827" spans="11:11" ht="15.75" customHeight="1" x14ac:dyDescent="0.25">
      <c r="K827" s="62"/>
    </row>
    <row r="828" spans="11:11" ht="15.75" customHeight="1" x14ac:dyDescent="0.25">
      <c r="K828" s="62"/>
    </row>
    <row r="829" spans="11:11" ht="15.75" customHeight="1" x14ac:dyDescent="0.25">
      <c r="K829" s="62"/>
    </row>
    <row r="830" spans="11:11" ht="15.75" customHeight="1" x14ac:dyDescent="0.25">
      <c r="K830" s="62"/>
    </row>
    <row r="831" spans="11:11" ht="15.75" customHeight="1" x14ac:dyDescent="0.25">
      <c r="K831" s="62"/>
    </row>
    <row r="832" spans="11:11" ht="15.75" customHeight="1" x14ac:dyDescent="0.25">
      <c r="K832" s="62"/>
    </row>
    <row r="833" spans="11:11" ht="15.75" customHeight="1" x14ac:dyDescent="0.25">
      <c r="K833" s="62"/>
    </row>
    <row r="834" spans="11:11" ht="15.75" customHeight="1" x14ac:dyDescent="0.25">
      <c r="K834" s="62"/>
    </row>
    <row r="835" spans="11:11" ht="15.75" customHeight="1" x14ac:dyDescent="0.25">
      <c r="K835" s="62"/>
    </row>
    <row r="836" spans="11:11" ht="15.75" customHeight="1" x14ac:dyDescent="0.25">
      <c r="K836" s="62"/>
    </row>
    <row r="837" spans="11:11" ht="15.75" customHeight="1" x14ac:dyDescent="0.25">
      <c r="K837" s="62"/>
    </row>
    <row r="838" spans="11:11" ht="15.75" customHeight="1" x14ac:dyDescent="0.25">
      <c r="K838" s="62"/>
    </row>
    <row r="839" spans="11:11" ht="15.75" customHeight="1" x14ac:dyDescent="0.25">
      <c r="K839" s="62"/>
    </row>
    <row r="840" spans="11:11" ht="15.75" customHeight="1" x14ac:dyDescent="0.25">
      <c r="K840" s="62"/>
    </row>
    <row r="841" spans="11:11" ht="15.75" customHeight="1" x14ac:dyDescent="0.25">
      <c r="K841" s="62"/>
    </row>
    <row r="842" spans="11:11" ht="15.75" customHeight="1" x14ac:dyDescent="0.25">
      <c r="K842" s="62"/>
    </row>
    <row r="843" spans="11:11" ht="15.75" customHeight="1" x14ac:dyDescent="0.25">
      <c r="K843" s="62"/>
    </row>
    <row r="844" spans="11:11" ht="15.75" customHeight="1" x14ac:dyDescent="0.25">
      <c r="K844" s="62"/>
    </row>
    <row r="845" spans="11:11" ht="15.75" customHeight="1" x14ac:dyDescent="0.25">
      <c r="K845" s="62"/>
    </row>
    <row r="846" spans="11:11" ht="15.75" customHeight="1" x14ac:dyDescent="0.25">
      <c r="K846" s="62"/>
    </row>
    <row r="847" spans="11:11" ht="15.75" customHeight="1" x14ac:dyDescent="0.25">
      <c r="K847" s="62"/>
    </row>
    <row r="848" spans="11:11" ht="15.75" customHeight="1" x14ac:dyDescent="0.25">
      <c r="K848" s="62"/>
    </row>
    <row r="849" spans="11:11" ht="15.75" customHeight="1" x14ac:dyDescent="0.25">
      <c r="K849" s="62"/>
    </row>
    <row r="850" spans="11:11" ht="15.75" customHeight="1" x14ac:dyDescent="0.25">
      <c r="K850" s="62"/>
    </row>
    <row r="851" spans="11:11" ht="15.75" customHeight="1" x14ac:dyDescent="0.25">
      <c r="K851" s="62"/>
    </row>
    <row r="852" spans="11:11" ht="15.75" customHeight="1" x14ac:dyDescent="0.25">
      <c r="K852" s="62"/>
    </row>
    <row r="853" spans="11:11" ht="15.75" customHeight="1" x14ac:dyDescent="0.25">
      <c r="K853" s="62"/>
    </row>
    <row r="854" spans="11:11" ht="15.75" customHeight="1" x14ac:dyDescent="0.25">
      <c r="K854" s="62"/>
    </row>
    <row r="855" spans="11:11" ht="15.75" customHeight="1" x14ac:dyDescent="0.25">
      <c r="K855" s="62"/>
    </row>
    <row r="856" spans="11:11" ht="15.75" customHeight="1" x14ac:dyDescent="0.25">
      <c r="K856" s="62"/>
    </row>
    <row r="857" spans="11:11" ht="15.75" customHeight="1" x14ac:dyDescent="0.25">
      <c r="K857" s="62"/>
    </row>
    <row r="858" spans="11:11" ht="15.75" customHeight="1" x14ac:dyDescent="0.25">
      <c r="K858" s="62"/>
    </row>
    <row r="859" spans="11:11" ht="15.75" customHeight="1" x14ac:dyDescent="0.25">
      <c r="K859" s="62"/>
    </row>
    <row r="860" spans="11:11" ht="15.75" customHeight="1" x14ac:dyDescent="0.25">
      <c r="K860" s="62"/>
    </row>
    <row r="861" spans="11:11" ht="15.75" customHeight="1" x14ac:dyDescent="0.25">
      <c r="K861" s="62"/>
    </row>
    <row r="862" spans="11:11" ht="15.75" customHeight="1" x14ac:dyDescent="0.25">
      <c r="K862" s="62"/>
    </row>
    <row r="863" spans="11:11" ht="15.75" customHeight="1" x14ac:dyDescent="0.25">
      <c r="K863" s="62"/>
    </row>
    <row r="864" spans="11:11" ht="15.75" customHeight="1" x14ac:dyDescent="0.25">
      <c r="K864" s="62"/>
    </row>
    <row r="865" spans="11:11" ht="15.75" customHeight="1" x14ac:dyDescent="0.25">
      <c r="K865" s="62"/>
    </row>
    <row r="866" spans="11:11" ht="15.75" customHeight="1" x14ac:dyDescent="0.25">
      <c r="K866" s="62"/>
    </row>
    <row r="867" spans="11:11" ht="15.75" customHeight="1" x14ac:dyDescent="0.25">
      <c r="K867" s="62"/>
    </row>
    <row r="868" spans="11:11" ht="15.75" customHeight="1" x14ac:dyDescent="0.25">
      <c r="K868" s="62"/>
    </row>
    <row r="869" spans="11:11" ht="15.75" customHeight="1" x14ac:dyDescent="0.25">
      <c r="K869" s="62"/>
    </row>
    <row r="870" spans="11:11" ht="15.75" customHeight="1" x14ac:dyDescent="0.25">
      <c r="K870" s="62"/>
    </row>
    <row r="871" spans="11:11" ht="15.75" customHeight="1" x14ac:dyDescent="0.25">
      <c r="K871" s="62"/>
    </row>
    <row r="872" spans="11:11" ht="15.75" customHeight="1" x14ac:dyDescent="0.25">
      <c r="K872" s="62"/>
    </row>
    <row r="873" spans="11:11" ht="15.75" customHeight="1" x14ac:dyDescent="0.25">
      <c r="K873" s="62"/>
    </row>
    <row r="874" spans="11:11" ht="15.75" customHeight="1" x14ac:dyDescent="0.25">
      <c r="K874" s="62"/>
    </row>
    <row r="875" spans="11:11" ht="15.75" customHeight="1" x14ac:dyDescent="0.25">
      <c r="K875" s="62"/>
    </row>
    <row r="876" spans="11:11" ht="15.75" customHeight="1" x14ac:dyDescent="0.25">
      <c r="K876" s="62"/>
    </row>
    <row r="877" spans="11:11" ht="15.75" customHeight="1" x14ac:dyDescent="0.25">
      <c r="K877" s="62"/>
    </row>
    <row r="878" spans="11:11" ht="15.75" customHeight="1" x14ac:dyDescent="0.25">
      <c r="K878" s="62"/>
    </row>
    <row r="879" spans="11:11" ht="15.75" customHeight="1" x14ac:dyDescent="0.25">
      <c r="K879" s="62"/>
    </row>
    <row r="880" spans="11:11" ht="15.75" customHeight="1" x14ac:dyDescent="0.25">
      <c r="K880" s="62"/>
    </row>
    <row r="881" spans="11:11" ht="15.75" customHeight="1" x14ac:dyDescent="0.25">
      <c r="K881" s="62"/>
    </row>
    <row r="882" spans="11:11" ht="15.75" customHeight="1" x14ac:dyDescent="0.25">
      <c r="K882" s="62"/>
    </row>
    <row r="883" spans="11:11" ht="15.75" customHeight="1" x14ac:dyDescent="0.25">
      <c r="K883" s="62"/>
    </row>
    <row r="884" spans="11:11" ht="15.75" customHeight="1" x14ac:dyDescent="0.25">
      <c r="K884" s="62"/>
    </row>
    <row r="885" spans="11:11" ht="15.75" customHeight="1" x14ac:dyDescent="0.25">
      <c r="K885" s="62"/>
    </row>
    <row r="886" spans="11:11" ht="15.75" customHeight="1" x14ac:dyDescent="0.25">
      <c r="K886" s="62"/>
    </row>
    <row r="887" spans="11:11" ht="15.75" customHeight="1" x14ac:dyDescent="0.25">
      <c r="K887" s="62"/>
    </row>
    <row r="888" spans="11:11" ht="15.75" customHeight="1" x14ac:dyDescent="0.25">
      <c r="K888" s="62"/>
    </row>
    <row r="889" spans="11:11" ht="15.75" customHeight="1" x14ac:dyDescent="0.25">
      <c r="K889" s="62"/>
    </row>
    <row r="890" spans="11:11" ht="15.75" customHeight="1" x14ac:dyDescent="0.25">
      <c r="K890" s="62"/>
    </row>
    <row r="891" spans="11:11" ht="15.75" customHeight="1" x14ac:dyDescent="0.25">
      <c r="K891" s="62"/>
    </row>
    <row r="892" spans="11:11" ht="15.75" customHeight="1" x14ac:dyDescent="0.25">
      <c r="K892" s="62"/>
    </row>
    <row r="893" spans="11:11" ht="15.75" customHeight="1" x14ac:dyDescent="0.25">
      <c r="K893" s="62"/>
    </row>
    <row r="894" spans="11:11" ht="15.75" customHeight="1" x14ac:dyDescent="0.25">
      <c r="K894" s="62"/>
    </row>
    <row r="895" spans="11:11" ht="15.75" customHeight="1" x14ac:dyDescent="0.25">
      <c r="K895" s="62"/>
    </row>
    <row r="896" spans="11:11" ht="15.75" customHeight="1" x14ac:dyDescent="0.25">
      <c r="K896" s="62"/>
    </row>
    <row r="897" spans="11:11" ht="15.75" customHeight="1" x14ac:dyDescent="0.25">
      <c r="K897" s="62"/>
    </row>
    <row r="898" spans="11:11" ht="15.75" customHeight="1" x14ac:dyDescent="0.25">
      <c r="K898" s="62"/>
    </row>
    <row r="899" spans="11:11" ht="15.75" customHeight="1" x14ac:dyDescent="0.25">
      <c r="K899" s="62"/>
    </row>
    <row r="900" spans="11:11" ht="15.75" customHeight="1" x14ac:dyDescent="0.25">
      <c r="K900" s="62"/>
    </row>
    <row r="901" spans="11:11" ht="15.75" customHeight="1" x14ac:dyDescent="0.25">
      <c r="K901" s="62"/>
    </row>
    <row r="902" spans="11:11" ht="15.75" customHeight="1" x14ac:dyDescent="0.25">
      <c r="K902" s="62"/>
    </row>
    <row r="903" spans="11:11" ht="15.75" customHeight="1" x14ac:dyDescent="0.25">
      <c r="K903" s="62"/>
    </row>
    <row r="904" spans="11:11" ht="15.75" customHeight="1" x14ac:dyDescent="0.25">
      <c r="K904" s="62"/>
    </row>
    <row r="905" spans="11:11" ht="15.75" customHeight="1" x14ac:dyDescent="0.25">
      <c r="K905" s="62"/>
    </row>
    <row r="906" spans="11:11" ht="15.75" customHeight="1" x14ac:dyDescent="0.25">
      <c r="K906" s="62"/>
    </row>
    <row r="907" spans="11:11" ht="15.75" customHeight="1" x14ac:dyDescent="0.25">
      <c r="K907" s="62"/>
    </row>
    <row r="908" spans="11:11" ht="15.75" customHeight="1" x14ac:dyDescent="0.25">
      <c r="K908" s="62"/>
    </row>
    <row r="909" spans="11:11" ht="15.75" customHeight="1" x14ac:dyDescent="0.25">
      <c r="K909" s="62"/>
    </row>
    <row r="910" spans="11:11" ht="15.75" customHeight="1" x14ac:dyDescent="0.25">
      <c r="K910" s="62"/>
    </row>
    <row r="911" spans="11:11" ht="15.75" customHeight="1" x14ac:dyDescent="0.25">
      <c r="K911" s="62"/>
    </row>
    <row r="912" spans="11:11" ht="15.75" customHeight="1" x14ac:dyDescent="0.25">
      <c r="K912" s="62"/>
    </row>
    <row r="913" spans="11:11" ht="15.75" customHeight="1" x14ac:dyDescent="0.25">
      <c r="K913" s="62"/>
    </row>
    <row r="914" spans="11:11" ht="15.75" customHeight="1" x14ac:dyDescent="0.25">
      <c r="K914" s="62"/>
    </row>
    <row r="915" spans="11:11" ht="15.75" customHeight="1" x14ac:dyDescent="0.25">
      <c r="K915" s="62"/>
    </row>
    <row r="916" spans="11:11" ht="15.75" customHeight="1" x14ac:dyDescent="0.25">
      <c r="K916" s="62"/>
    </row>
    <row r="917" spans="11:11" ht="15.75" customHeight="1" x14ac:dyDescent="0.25">
      <c r="K917" s="62"/>
    </row>
    <row r="918" spans="11:11" ht="15.75" customHeight="1" x14ac:dyDescent="0.25">
      <c r="K918" s="62"/>
    </row>
    <row r="919" spans="11:11" ht="15.75" customHeight="1" x14ac:dyDescent="0.25">
      <c r="K919" s="62"/>
    </row>
    <row r="920" spans="11:11" ht="15.75" customHeight="1" x14ac:dyDescent="0.25">
      <c r="K920" s="62"/>
    </row>
    <row r="921" spans="11:11" ht="15.75" customHeight="1" x14ac:dyDescent="0.25">
      <c r="K921" s="62"/>
    </row>
    <row r="922" spans="11:11" ht="15.75" customHeight="1" x14ac:dyDescent="0.25">
      <c r="K922" s="62"/>
    </row>
    <row r="923" spans="11:11" ht="15.75" customHeight="1" x14ac:dyDescent="0.25">
      <c r="K923" s="62"/>
    </row>
    <row r="924" spans="11:11" ht="15.75" customHeight="1" x14ac:dyDescent="0.25">
      <c r="K924" s="62"/>
    </row>
    <row r="925" spans="11:11" ht="15.75" customHeight="1" x14ac:dyDescent="0.25">
      <c r="K925" s="62"/>
    </row>
    <row r="926" spans="11:11" ht="15.75" customHeight="1" x14ac:dyDescent="0.25">
      <c r="K926" s="62"/>
    </row>
    <row r="927" spans="11:11" ht="15.75" customHeight="1" x14ac:dyDescent="0.25">
      <c r="K927" s="62"/>
    </row>
    <row r="928" spans="11:11" ht="15.75" customHeight="1" x14ac:dyDescent="0.25">
      <c r="K928" s="62"/>
    </row>
    <row r="929" spans="11:11" ht="15.75" customHeight="1" x14ac:dyDescent="0.25">
      <c r="K929" s="62"/>
    </row>
    <row r="930" spans="11:11" ht="15.75" customHeight="1" x14ac:dyDescent="0.25">
      <c r="K930" s="62"/>
    </row>
    <row r="931" spans="11:11" ht="15.75" customHeight="1" x14ac:dyDescent="0.25">
      <c r="K931" s="62"/>
    </row>
    <row r="932" spans="11:11" ht="15.75" customHeight="1" x14ac:dyDescent="0.25">
      <c r="K932" s="62"/>
    </row>
    <row r="933" spans="11:11" ht="15.75" customHeight="1" x14ac:dyDescent="0.25">
      <c r="K933" s="62"/>
    </row>
    <row r="934" spans="11:11" ht="15.75" customHeight="1" x14ac:dyDescent="0.25">
      <c r="K934" s="62"/>
    </row>
    <row r="935" spans="11:11" ht="15.75" customHeight="1" x14ac:dyDescent="0.25">
      <c r="K935" s="62"/>
    </row>
    <row r="936" spans="11:11" ht="15.75" customHeight="1" x14ac:dyDescent="0.25">
      <c r="K936" s="62"/>
    </row>
    <row r="937" spans="11:11" ht="15.75" customHeight="1" x14ac:dyDescent="0.25">
      <c r="K937" s="62"/>
    </row>
    <row r="938" spans="11:11" ht="15.75" customHeight="1" x14ac:dyDescent="0.25">
      <c r="K938" s="62"/>
    </row>
    <row r="939" spans="11:11" ht="15.75" customHeight="1" x14ac:dyDescent="0.25">
      <c r="K939" s="62"/>
    </row>
    <row r="940" spans="11:11" ht="15.75" customHeight="1" x14ac:dyDescent="0.25">
      <c r="K940" s="62"/>
    </row>
    <row r="941" spans="11:11" ht="15.75" customHeight="1" x14ac:dyDescent="0.25">
      <c r="K941" s="62"/>
    </row>
    <row r="942" spans="11:11" ht="15.75" customHeight="1" x14ac:dyDescent="0.25">
      <c r="K942" s="62"/>
    </row>
    <row r="943" spans="11:11" ht="15.75" customHeight="1" x14ac:dyDescent="0.25">
      <c r="K943" s="62"/>
    </row>
    <row r="944" spans="11:11" ht="15.75" customHeight="1" x14ac:dyDescent="0.25">
      <c r="K944" s="62"/>
    </row>
    <row r="945" spans="11:11" ht="15.75" customHeight="1" x14ac:dyDescent="0.25">
      <c r="K945" s="62"/>
    </row>
    <row r="946" spans="11:11" ht="15.75" customHeight="1" x14ac:dyDescent="0.25">
      <c r="K946" s="62"/>
    </row>
    <row r="947" spans="11:11" ht="15.75" customHeight="1" x14ac:dyDescent="0.25">
      <c r="K947" s="62"/>
    </row>
    <row r="948" spans="11:11" ht="15.75" customHeight="1" x14ac:dyDescent="0.25">
      <c r="K948" s="62"/>
    </row>
    <row r="949" spans="11:11" ht="15.75" customHeight="1" x14ac:dyDescent="0.25">
      <c r="K949" s="62"/>
    </row>
    <row r="950" spans="11:11" ht="15.75" customHeight="1" x14ac:dyDescent="0.25">
      <c r="K950" s="62"/>
    </row>
    <row r="951" spans="11:11" ht="15.75" customHeight="1" x14ac:dyDescent="0.25">
      <c r="K951" s="62"/>
    </row>
    <row r="952" spans="11:11" ht="15.75" customHeight="1" x14ac:dyDescent="0.25">
      <c r="K952" s="62"/>
    </row>
    <row r="953" spans="11:11" ht="15.75" customHeight="1" x14ac:dyDescent="0.25">
      <c r="K953" s="62"/>
    </row>
    <row r="954" spans="11:11" ht="15.75" customHeight="1" x14ac:dyDescent="0.25">
      <c r="K954" s="62"/>
    </row>
    <row r="955" spans="11:11" ht="15.75" customHeight="1" x14ac:dyDescent="0.25">
      <c r="K955" s="62"/>
    </row>
    <row r="956" spans="11:11" ht="15.75" customHeight="1" x14ac:dyDescent="0.25">
      <c r="K956" s="62"/>
    </row>
    <row r="957" spans="11:11" ht="15.75" customHeight="1" x14ac:dyDescent="0.25">
      <c r="K957" s="62"/>
    </row>
    <row r="958" spans="11:11" ht="15.75" customHeight="1" x14ac:dyDescent="0.25">
      <c r="K958" s="62"/>
    </row>
    <row r="959" spans="11:11" ht="15.75" customHeight="1" x14ac:dyDescent="0.25">
      <c r="K959" s="62"/>
    </row>
    <row r="960" spans="11:11" ht="15.75" customHeight="1" x14ac:dyDescent="0.25">
      <c r="K960" s="62"/>
    </row>
    <row r="961" spans="11:11" ht="15.75" customHeight="1" x14ac:dyDescent="0.25">
      <c r="K961" s="62"/>
    </row>
    <row r="962" spans="11:11" ht="15.75" customHeight="1" x14ac:dyDescent="0.25">
      <c r="K962" s="62"/>
    </row>
    <row r="963" spans="11:11" ht="15.75" customHeight="1" x14ac:dyDescent="0.25">
      <c r="K963" s="62"/>
    </row>
    <row r="964" spans="11:11" ht="15.75" customHeight="1" x14ac:dyDescent="0.25">
      <c r="K964" s="62"/>
    </row>
    <row r="965" spans="11:11" ht="15.75" customHeight="1" x14ac:dyDescent="0.25">
      <c r="K965" s="62"/>
    </row>
    <row r="966" spans="11:11" ht="15.75" customHeight="1" x14ac:dyDescent="0.25">
      <c r="K966" s="62"/>
    </row>
    <row r="967" spans="11:11" ht="15.75" customHeight="1" x14ac:dyDescent="0.25">
      <c r="K967" s="62"/>
    </row>
    <row r="968" spans="11:11" ht="15.75" customHeight="1" x14ac:dyDescent="0.25">
      <c r="K968" s="62"/>
    </row>
    <row r="969" spans="11:11" ht="15.75" customHeight="1" x14ac:dyDescent="0.25">
      <c r="K969" s="62"/>
    </row>
    <row r="970" spans="11:11" ht="15.75" customHeight="1" x14ac:dyDescent="0.25">
      <c r="K970" s="62"/>
    </row>
    <row r="971" spans="11:11" ht="15.75" customHeight="1" x14ac:dyDescent="0.25">
      <c r="K971" s="62"/>
    </row>
    <row r="972" spans="11:11" ht="15.75" customHeight="1" x14ac:dyDescent="0.25">
      <c r="K972" s="62"/>
    </row>
    <row r="973" spans="11:11" ht="15.75" customHeight="1" x14ac:dyDescent="0.25">
      <c r="K973" s="62"/>
    </row>
    <row r="974" spans="11:11" ht="15.75" customHeight="1" x14ac:dyDescent="0.25">
      <c r="K974" s="62"/>
    </row>
    <row r="975" spans="11:11" ht="15.75" customHeight="1" x14ac:dyDescent="0.25">
      <c r="K975" s="62"/>
    </row>
    <row r="976" spans="11:11" ht="15.75" customHeight="1" x14ac:dyDescent="0.25">
      <c r="K976" s="62"/>
    </row>
    <row r="977" spans="11:11" ht="15.75" customHeight="1" x14ac:dyDescent="0.25">
      <c r="K977" s="62"/>
    </row>
    <row r="978" spans="11:11" ht="15.75" customHeight="1" x14ac:dyDescent="0.25">
      <c r="K978" s="62"/>
    </row>
    <row r="979" spans="11:11" ht="15.75" customHeight="1" x14ac:dyDescent="0.25">
      <c r="K979" s="62"/>
    </row>
    <row r="980" spans="11:11" ht="15.75" customHeight="1" x14ac:dyDescent="0.25">
      <c r="K980" s="62"/>
    </row>
    <row r="981" spans="11:11" ht="15.75" customHeight="1" x14ac:dyDescent="0.25">
      <c r="K981" s="62"/>
    </row>
    <row r="982" spans="11:11" ht="15.75" customHeight="1" x14ac:dyDescent="0.25">
      <c r="K982" s="62"/>
    </row>
    <row r="983" spans="11:11" ht="15.75" customHeight="1" x14ac:dyDescent="0.25">
      <c r="K983" s="62"/>
    </row>
    <row r="984" spans="11:11" ht="15.75" customHeight="1" x14ac:dyDescent="0.25">
      <c r="K984" s="62"/>
    </row>
    <row r="985" spans="11:11" ht="15.75" customHeight="1" x14ac:dyDescent="0.25">
      <c r="K985" s="62"/>
    </row>
    <row r="986" spans="11:11" ht="15.75" customHeight="1" x14ac:dyDescent="0.25">
      <c r="K986" s="62"/>
    </row>
    <row r="987" spans="11:11" ht="15.75" customHeight="1" x14ac:dyDescent="0.25">
      <c r="K987" s="62"/>
    </row>
    <row r="988" spans="11:11" ht="15.75" customHeight="1" x14ac:dyDescent="0.25">
      <c r="K988" s="62"/>
    </row>
    <row r="989" spans="11:11" ht="15.75" customHeight="1" x14ac:dyDescent="0.25">
      <c r="K989" s="62"/>
    </row>
    <row r="990" spans="11:11" ht="15.75" customHeight="1" x14ac:dyDescent="0.25">
      <c r="K990" s="62"/>
    </row>
    <row r="991" spans="11:11" ht="15.75" customHeight="1" x14ac:dyDescent="0.25">
      <c r="K991" s="62"/>
    </row>
    <row r="992" spans="11:11" ht="15.75" customHeight="1" x14ac:dyDescent="0.25">
      <c r="K992" s="62"/>
    </row>
    <row r="993" spans="11:11" ht="15.75" customHeight="1" x14ac:dyDescent="0.25">
      <c r="K993" s="62"/>
    </row>
    <row r="994" spans="11:11" ht="15.75" customHeight="1" x14ac:dyDescent="0.25">
      <c r="K994" s="62"/>
    </row>
    <row r="995" spans="11:11" ht="15.75" customHeight="1" x14ac:dyDescent="0.25">
      <c r="K995" s="62"/>
    </row>
    <row r="996" spans="11:11" ht="15.75" customHeight="1" x14ac:dyDescent="0.25">
      <c r="K996" s="62"/>
    </row>
    <row r="997" spans="11:11" ht="15.75" customHeight="1" x14ac:dyDescent="0.25">
      <c r="K997" s="62"/>
    </row>
    <row r="998" spans="11:11" ht="15.75" customHeight="1" x14ac:dyDescent="0.25">
      <c r="K998" s="62"/>
    </row>
    <row r="999" spans="11:11" ht="15.75" customHeight="1" x14ac:dyDescent="0.25">
      <c r="K999" s="62"/>
    </row>
    <row r="1000" spans="11:11" ht="15.75" customHeight="1" x14ac:dyDescent="0.25">
      <c r="K1000" s="62"/>
    </row>
  </sheetData>
  <mergeCells count="10">
    <mergeCell ref="A107:B107"/>
    <mergeCell ref="A125:B125"/>
    <mergeCell ref="A126:B126"/>
    <mergeCell ref="A8:H8"/>
    <mergeCell ref="B9:H9"/>
    <mergeCell ref="A10:G10"/>
    <mergeCell ref="A28:B28"/>
    <mergeCell ref="A46:B46"/>
    <mergeCell ref="A66:B66"/>
    <mergeCell ref="A92:B92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32.5703125" customWidth="1"/>
    <col min="2" max="2" width="17.42578125" customWidth="1"/>
    <col min="3" max="4" width="15.85546875" customWidth="1"/>
    <col min="5" max="5" width="16.5703125" customWidth="1"/>
    <col min="6" max="7" width="17.5703125" customWidth="1"/>
    <col min="8" max="8" width="24" customWidth="1"/>
    <col min="9" max="9" width="11" customWidth="1"/>
    <col min="10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+'OBRAS B'!B7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H8" s="372"/>
      <c r="I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  <c r="H9" s="372"/>
      <c r="I9" s="372"/>
    </row>
    <row r="10" spans="1:26" x14ac:dyDescent="0.25">
      <c r="A10" s="371" t="s">
        <v>396</v>
      </c>
      <c r="B10" s="372"/>
      <c r="C10" s="372"/>
      <c r="D10" s="372"/>
      <c r="E10" s="372"/>
      <c r="F10" s="372"/>
      <c r="G10" s="372"/>
      <c r="H10" s="372"/>
      <c r="I10" s="372"/>
    </row>
    <row r="11" spans="1:26" ht="7.5" customHeight="1" x14ac:dyDescent="0.25"/>
    <row r="12" spans="1:26" ht="28.5" customHeight="1" x14ac:dyDescent="0.25">
      <c r="A12" s="134" t="s">
        <v>4</v>
      </c>
      <c r="B12" s="134" t="s">
        <v>234</v>
      </c>
      <c r="C12" s="134" t="s">
        <v>397</v>
      </c>
      <c r="D12" s="134" t="s">
        <v>398</v>
      </c>
      <c r="E12" s="134" t="s">
        <v>399</v>
      </c>
      <c r="F12" s="134" t="s">
        <v>400</v>
      </c>
      <c r="G12" s="134" t="s">
        <v>401</v>
      </c>
      <c r="H12" s="134" t="s">
        <v>402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>
        <v>511</v>
      </c>
      <c r="D13" s="110">
        <v>512</v>
      </c>
      <c r="E13" s="110">
        <v>513</v>
      </c>
      <c r="F13" s="110">
        <v>514</v>
      </c>
      <c r="G13" s="110">
        <v>515</v>
      </c>
      <c r="H13" s="110">
        <v>516</v>
      </c>
    </row>
    <row r="14" spans="1:26" x14ac:dyDescent="0.25">
      <c r="A14" s="115" t="s">
        <v>240</v>
      </c>
      <c r="B14" s="103">
        <f t="shared" ref="B14:H14" si="0">SUM(B15:B19)</f>
        <v>288986106</v>
      </c>
      <c r="C14" s="103">
        <f t="shared" si="0"/>
        <v>30970001</v>
      </c>
      <c r="D14" s="103">
        <f t="shared" si="0"/>
        <v>18192508</v>
      </c>
      <c r="E14" s="103">
        <f t="shared" si="0"/>
        <v>13500693</v>
      </c>
      <c r="F14" s="103">
        <f t="shared" si="0"/>
        <v>57583045</v>
      </c>
      <c r="G14" s="103">
        <f t="shared" si="0"/>
        <v>32297604</v>
      </c>
      <c r="H14" s="103">
        <f t="shared" si="0"/>
        <v>136442255</v>
      </c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05" t="s">
        <v>241</v>
      </c>
      <c r="B15" s="106">
        <f t="shared" ref="B15:B19" si="1">SUM(C15:H15)</f>
        <v>91201836</v>
      </c>
      <c r="C15" s="116">
        <f>+'LEG TEC A'!C15</f>
        <v>20030151</v>
      </c>
      <c r="D15" s="116">
        <f>+'LEG TEC A'!D15</f>
        <v>15540878</v>
      </c>
      <c r="E15" s="116">
        <f>+'LEG TEC A'!E15</f>
        <v>3424803</v>
      </c>
      <c r="F15" s="116">
        <f>+'LEG TEC A'!F15</f>
        <v>12152394</v>
      </c>
      <c r="G15" s="116">
        <f>+'LEG TEC A'!G15</f>
        <v>11810865</v>
      </c>
      <c r="H15" s="116">
        <f>+'LEG TEC A'!H15</f>
        <v>28242745</v>
      </c>
    </row>
    <row r="16" spans="1:26" x14ac:dyDescent="0.25">
      <c r="A16" s="105" t="s">
        <v>242</v>
      </c>
      <c r="B16" s="106">
        <f t="shared" si="1"/>
        <v>21241399</v>
      </c>
      <c r="C16" s="116">
        <f>+'LEG TEC A'!C18</f>
        <v>716940</v>
      </c>
      <c r="D16" s="116">
        <f>+'LEG TEC A'!D18</f>
        <v>97300</v>
      </c>
      <c r="E16" s="116">
        <f>+'LEG TEC A'!E18</f>
        <v>22700</v>
      </c>
      <c r="F16" s="116">
        <f>+'LEG TEC A'!F18</f>
        <v>1603200</v>
      </c>
      <c r="G16" s="116">
        <f>+'LEG TEC A'!G18</f>
        <v>10561759</v>
      </c>
      <c r="H16" s="116">
        <f>+'LEG TEC A'!H18</f>
        <v>8239500</v>
      </c>
    </row>
    <row r="17" spans="1:26" x14ac:dyDescent="0.25">
      <c r="A17" s="105" t="s">
        <v>243</v>
      </c>
      <c r="B17" s="106">
        <f t="shared" si="1"/>
        <v>175672871</v>
      </c>
      <c r="C17" s="116">
        <f>+'LEG TEC A'!C19</f>
        <v>9352910</v>
      </c>
      <c r="D17" s="116">
        <f>+'LEG TEC A'!D19</f>
        <v>2554330</v>
      </c>
      <c r="E17" s="116">
        <f>+'LEG TEC A'!E19</f>
        <v>10053190</v>
      </c>
      <c r="F17" s="116">
        <f>+'LEG TEC A'!F19</f>
        <v>43827451</v>
      </c>
      <c r="G17" s="116">
        <f>+'LEG TEC A'!G19</f>
        <v>9924980</v>
      </c>
      <c r="H17" s="116">
        <f>+'LEG TEC A'!H19</f>
        <v>99960010</v>
      </c>
    </row>
    <row r="18" spans="1:26" x14ac:dyDescent="0.25">
      <c r="A18" s="105" t="s">
        <v>244</v>
      </c>
      <c r="B18" s="106">
        <f t="shared" si="1"/>
        <v>0</v>
      </c>
      <c r="C18" s="116">
        <f>+'LEG TEC A'!C20</f>
        <v>0</v>
      </c>
      <c r="D18" s="116">
        <f>+'LEG TEC A'!D20</f>
        <v>0</v>
      </c>
      <c r="E18" s="116">
        <f>+'LEG TEC A'!E20</f>
        <v>0</v>
      </c>
      <c r="F18" s="116">
        <f>+'LEG TEC A'!F20</f>
        <v>0</v>
      </c>
      <c r="G18" s="116">
        <f>+'LEG TEC A'!F20</f>
        <v>0</v>
      </c>
      <c r="H18" s="116">
        <f>+'LEG TEC A'!H20</f>
        <v>0</v>
      </c>
    </row>
    <row r="19" spans="1:26" x14ac:dyDescent="0.25">
      <c r="A19" s="105" t="s">
        <v>245</v>
      </c>
      <c r="B19" s="106">
        <f t="shared" si="1"/>
        <v>870000</v>
      </c>
      <c r="C19" s="116">
        <f>+'LEG TEC A'!C21</f>
        <v>870000</v>
      </c>
      <c r="D19" s="116">
        <f>+'LEG TEC A'!D21</f>
        <v>0</v>
      </c>
      <c r="E19" s="116">
        <f>+'LEG TEC A'!E21</f>
        <v>0</v>
      </c>
      <c r="F19" s="116">
        <f>+'LEG TEC A'!F21</f>
        <v>0</v>
      </c>
      <c r="G19" s="116">
        <f>+'LEG TEC A'!G21</f>
        <v>0</v>
      </c>
      <c r="H19" s="116">
        <f>+'LEG TEC A'!H21</f>
        <v>0</v>
      </c>
    </row>
    <row r="20" spans="1:26" x14ac:dyDescent="0.25">
      <c r="A20" s="115" t="s">
        <v>246</v>
      </c>
      <c r="B20" s="103">
        <f t="shared" ref="B20:H20" si="2">SUM(B21:B24)</f>
        <v>43292858</v>
      </c>
      <c r="C20" s="103">
        <f t="shared" si="2"/>
        <v>24175824</v>
      </c>
      <c r="D20" s="103">
        <f t="shared" si="2"/>
        <v>228900</v>
      </c>
      <c r="E20" s="103">
        <f t="shared" si="2"/>
        <v>0</v>
      </c>
      <c r="F20" s="103">
        <f t="shared" si="2"/>
        <v>4709160</v>
      </c>
      <c r="G20" s="103">
        <f t="shared" si="2"/>
        <v>900790</v>
      </c>
      <c r="H20" s="103">
        <f t="shared" si="2"/>
        <v>13278184</v>
      </c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05" t="s">
        <v>247</v>
      </c>
      <c r="B21" s="106">
        <f t="shared" ref="B21:B24" si="3">SUM(C21:H21)</f>
        <v>43292858</v>
      </c>
      <c r="C21" s="116">
        <f>+'LEG TEC A'!C23</f>
        <v>24175824</v>
      </c>
      <c r="D21" s="116">
        <f>+'LEG TEC A'!D23</f>
        <v>228900</v>
      </c>
      <c r="E21" s="116">
        <f>+'LEG TEC A'!E23</f>
        <v>0</v>
      </c>
      <c r="F21" s="116">
        <f>+'LEG TEC A'!F23</f>
        <v>4709160</v>
      </c>
      <c r="G21" s="116">
        <f>+'LEG TEC A'!G23</f>
        <v>900790</v>
      </c>
      <c r="H21" s="116">
        <f>+'LEG TEC A'!H23</f>
        <v>13278184</v>
      </c>
    </row>
    <row r="22" spans="1:26" ht="15.75" customHeight="1" x14ac:dyDescent="0.25">
      <c r="A22" s="105" t="s">
        <v>248</v>
      </c>
      <c r="B22" s="106">
        <f t="shared" si="3"/>
        <v>0</v>
      </c>
      <c r="C22" s="116">
        <f>+'LEG TEC A'!C24</f>
        <v>0</v>
      </c>
      <c r="D22" s="116">
        <f>+'LEG TEC A'!D24</f>
        <v>0</v>
      </c>
      <c r="E22" s="116">
        <f>+'LEG TEC A'!E24</f>
        <v>0</v>
      </c>
      <c r="F22" s="116">
        <f>+'LEG TEC A'!F24</f>
        <v>0</v>
      </c>
      <c r="G22" s="116">
        <f>+'LEG TEC A'!F24</f>
        <v>0</v>
      </c>
      <c r="H22" s="116">
        <f>+'LEG TEC A'!H24</f>
        <v>0</v>
      </c>
    </row>
    <row r="23" spans="1:26" ht="15.75" customHeight="1" x14ac:dyDescent="0.25">
      <c r="A23" s="105" t="s">
        <v>249</v>
      </c>
      <c r="B23" s="106">
        <f t="shared" si="3"/>
        <v>0</v>
      </c>
      <c r="C23" s="116">
        <f>+'LEG TEC A'!C25</f>
        <v>0</v>
      </c>
      <c r="D23" s="116">
        <f>+'LEG TEC A'!D25</f>
        <v>0</v>
      </c>
      <c r="E23" s="116">
        <f>+'LEG TEC A'!E25</f>
        <v>0</v>
      </c>
      <c r="F23" s="116">
        <f>+'LEG TEC A'!F25</f>
        <v>0</v>
      </c>
      <c r="G23" s="116">
        <f>+'LEG TEC A'!F25</f>
        <v>0</v>
      </c>
      <c r="H23" s="116">
        <f>+'LEG TEC A'!H25</f>
        <v>0</v>
      </c>
    </row>
    <row r="24" spans="1:26" ht="15.75" customHeight="1" x14ac:dyDescent="0.25">
      <c r="A24" s="105" t="s">
        <v>250</v>
      </c>
      <c r="B24" s="106">
        <f t="shared" si="3"/>
        <v>0</v>
      </c>
      <c r="C24" s="116">
        <f>+'LEG TEC A'!C26</f>
        <v>0</v>
      </c>
      <c r="D24" s="116">
        <f>+'LEG TEC A'!D26</f>
        <v>0</v>
      </c>
      <c r="E24" s="116">
        <f>+'LEG TEC A'!E26</f>
        <v>0</v>
      </c>
      <c r="F24" s="116">
        <f>+'LEG TEC A'!F26</f>
        <v>0</v>
      </c>
      <c r="G24" s="116">
        <f>+'LEG TEC A'!F26</f>
        <v>0</v>
      </c>
      <c r="H24" s="116">
        <f>+'LEG TEC A'!H26</f>
        <v>0</v>
      </c>
    </row>
    <row r="25" spans="1:26" ht="15.75" customHeight="1" x14ac:dyDescent="0.25">
      <c r="A25" s="115" t="s">
        <v>32</v>
      </c>
      <c r="B25" s="103">
        <f t="shared" ref="B25:H25" si="4">+B26</f>
        <v>0</v>
      </c>
      <c r="C25" s="103">
        <f t="shared" si="4"/>
        <v>0</v>
      </c>
      <c r="D25" s="103">
        <f t="shared" si="4"/>
        <v>0</v>
      </c>
      <c r="E25" s="103">
        <f t="shared" si="4"/>
        <v>0</v>
      </c>
      <c r="F25" s="103">
        <f t="shared" si="4"/>
        <v>0</v>
      </c>
      <c r="G25" s="103">
        <f t="shared" si="4"/>
        <v>0</v>
      </c>
      <c r="H25" s="103">
        <f t="shared" si="4"/>
        <v>0</v>
      </c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05" t="s">
        <v>252</v>
      </c>
      <c r="B26" s="106">
        <f>SUM(C26:H26)</f>
        <v>0</v>
      </c>
      <c r="C26" s="116">
        <f>+'LEG TEC A'!C28</f>
        <v>0</v>
      </c>
      <c r="D26" s="116">
        <f>+'LEG TEC A'!D28</f>
        <v>0</v>
      </c>
      <c r="E26" s="116">
        <f>+'LEG TEC A'!E28</f>
        <v>0</v>
      </c>
      <c r="F26" s="116">
        <f>+'LEG TEC A'!F28</f>
        <v>0</v>
      </c>
      <c r="G26" s="116">
        <f>+'LEG TEC A'!F28</f>
        <v>0</v>
      </c>
      <c r="H26" s="116">
        <f>+'LEG TEC A'!H28</f>
        <v>0</v>
      </c>
    </row>
    <row r="27" spans="1:26" ht="15.75" customHeight="1" x14ac:dyDescent="0.25">
      <c r="A27" s="115" t="s">
        <v>40</v>
      </c>
      <c r="B27" s="103">
        <f t="shared" ref="B27:H27" si="5">+B14+B20+B25</f>
        <v>332278964</v>
      </c>
      <c r="C27" s="103">
        <f t="shared" si="5"/>
        <v>55145825</v>
      </c>
      <c r="D27" s="103">
        <f t="shared" si="5"/>
        <v>18421408</v>
      </c>
      <c r="E27" s="103">
        <f t="shared" si="5"/>
        <v>13500693</v>
      </c>
      <c r="F27" s="103">
        <f t="shared" si="5"/>
        <v>62292205</v>
      </c>
      <c r="G27" s="103">
        <f t="shared" si="5"/>
        <v>33198394</v>
      </c>
      <c r="H27" s="103">
        <f t="shared" si="5"/>
        <v>149720439</v>
      </c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I8"/>
    <mergeCell ref="A9:I9"/>
    <mergeCell ref="A10:I10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15" sqref="C15:G19"/>
    </sheetView>
  </sheetViews>
  <sheetFormatPr baseColWidth="10" defaultColWidth="14.42578125" defaultRowHeight="15" customHeight="1" x14ac:dyDescent="0.25"/>
  <cols>
    <col min="1" max="1" width="38.5703125" customWidth="1"/>
    <col min="2" max="2" width="17" customWidth="1"/>
    <col min="3" max="4" width="15.85546875" customWidth="1"/>
    <col min="5" max="5" width="16.5703125" customWidth="1"/>
    <col min="6" max="6" width="15.85546875" customWidth="1"/>
    <col min="7" max="8" width="23.42578125" customWidth="1"/>
    <col min="9" max="9" width="11" customWidth="1"/>
    <col min="10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+'LEGAL TÉCNICA'!A7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H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  <c r="H9" s="372"/>
    </row>
    <row r="10" spans="1:26" x14ac:dyDescent="0.25">
      <c r="A10" s="371" t="s">
        <v>396</v>
      </c>
      <c r="B10" s="372"/>
      <c r="C10" s="372"/>
      <c r="D10" s="372"/>
      <c r="E10" s="372"/>
      <c r="F10" s="372"/>
      <c r="G10" s="372"/>
      <c r="H10" s="372"/>
    </row>
    <row r="11" spans="1:26" ht="7.5" customHeight="1" x14ac:dyDescent="0.25"/>
    <row r="12" spans="1:26" ht="24" customHeight="1" x14ac:dyDescent="0.25">
      <c r="A12" s="134" t="s">
        <v>4</v>
      </c>
      <c r="B12" s="134" t="s">
        <v>234</v>
      </c>
      <c r="C12" s="134" t="s">
        <v>397</v>
      </c>
      <c r="D12" s="134" t="s">
        <v>403</v>
      </c>
      <c r="E12" s="134" t="s">
        <v>399</v>
      </c>
      <c r="F12" s="134" t="s">
        <v>400</v>
      </c>
      <c r="G12" s="134" t="s">
        <v>401</v>
      </c>
      <c r="H12" s="134" t="s">
        <v>402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>
        <v>511</v>
      </c>
      <c r="D13" s="110">
        <v>512</v>
      </c>
      <c r="E13" s="110">
        <v>513</v>
      </c>
      <c r="F13" s="110">
        <v>514</v>
      </c>
      <c r="G13" s="110">
        <v>515</v>
      </c>
      <c r="H13" s="110">
        <v>516</v>
      </c>
    </row>
    <row r="14" spans="1:26" x14ac:dyDescent="0.25">
      <c r="A14" s="102" t="s">
        <v>240</v>
      </c>
      <c r="B14" s="103">
        <f t="shared" ref="B14:H14" si="0">+B15+B18+B19+B20++B21</f>
        <v>288986106</v>
      </c>
      <c r="C14" s="103">
        <f t="shared" si="0"/>
        <v>30970001</v>
      </c>
      <c r="D14" s="103">
        <f t="shared" si="0"/>
        <v>18192508</v>
      </c>
      <c r="E14" s="103">
        <f t="shared" si="0"/>
        <v>13500693</v>
      </c>
      <c r="F14" s="103">
        <f t="shared" si="0"/>
        <v>57583045</v>
      </c>
      <c r="G14" s="103">
        <f t="shared" si="0"/>
        <v>32297604</v>
      </c>
      <c r="H14" s="103">
        <f t="shared" si="0"/>
        <v>136442255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05" t="s">
        <v>241</v>
      </c>
      <c r="B15" s="106">
        <f t="shared" ref="B15:B21" si="1">SUM(C15:H15)</f>
        <v>91201836</v>
      </c>
      <c r="C15" s="116">
        <f t="shared" ref="C15:H15" si="2">+C16+C17</f>
        <v>20030151</v>
      </c>
      <c r="D15" s="116">
        <f t="shared" si="2"/>
        <v>15540878</v>
      </c>
      <c r="E15" s="116">
        <f t="shared" si="2"/>
        <v>3424803</v>
      </c>
      <c r="F15" s="116">
        <f t="shared" si="2"/>
        <v>12152394</v>
      </c>
      <c r="G15" s="116">
        <f t="shared" si="2"/>
        <v>11810865</v>
      </c>
      <c r="H15" s="116">
        <f t="shared" si="2"/>
        <v>28242745</v>
      </c>
    </row>
    <row r="16" spans="1:26" x14ac:dyDescent="0.25">
      <c r="A16" s="8" t="s">
        <v>267</v>
      </c>
      <c r="B16" s="106">
        <f t="shared" si="1"/>
        <v>79593111</v>
      </c>
      <c r="C16" s="116">
        <f>+'LEG TEC B'!D28</f>
        <v>20030151</v>
      </c>
      <c r="D16" s="116">
        <f>+'LEG TEC B'!E28</f>
        <v>12439489</v>
      </c>
      <c r="E16" s="116">
        <f>+'LEG TEC B'!F28</f>
        <v>3424803</v>
      </c>
      <c r="F16" s="116">
        <f>+'LEG TEC B'!G28</f>
        <v>8813126</v>
      </c>
      <c r="G16" s="116">
        <f>+'LEG TEC B'!H28</f>
        <v>10121215</v>
      </c>
      <c r="H16" s="116">
        <f>+'LEG TEC B'!I28</f>
        <v>24764327</v>
      </c>
    </row>
    <row r="17" spans="1:26" x14ac:dyDescent="0.25">
      <c r="A17" s="8" t="s">
        <v>268</v>
      </c>
      <c r="B17" s="106">
        <f t="shared" si="1"/>
        <v>11608725</v>
      </c>
      <c r="C17" s="116">
        <f>+'LEG TEC B'!D46</f>
        <v>0</v>
      </c>
      <c r="D17" s="116">
        <f>+'LEG TEC B'!E46</f>
        <v>3101389</v>
      </c>
      <c r="E17" s="116">
        <f>+'LEG TEC B'!F46</f>
        <v>0</v>
      </c>
      <c r="F17" s="116">
        <f>+'LEG TEC B'!G46</f>
        <v>3339268</v>
      </c>
      <c r="G17" s="116">
        <f>+'LEG TEC B'!H46</f>
        <v>1689650</v>
      </c>
      <c r="H17" s="116">
        <f>+'LEG TEC B'!I46</f>
        <v>3478418</v>
      </c>
    </row>
    <row r="18" spans="1:26" x14ac:dyDescent="0.25">
      <c r="A18" s="105" t="s">
        <v>242</v>
      </c>
      <c r="B18" s="106">
        <f t="shared" si="1"/>
        <v>21241399</v>
      </c>
      <c r="C18" s="116">
        <f>+'LEG TEC B'!D66</f>
        <v>716940</v>
      </c>
      <c r="D18" s="116">
        <f>+'LEG TEC B'!E66</f>
        <v>97300</v>
      </c>
      <c r="E18" s="116">
        <f>+'LEG TEC B'!F66</f>
        <v>22700</v>
      </c>
      <c r="F18" s="116">
        <f>+'LEG TEC B'!G66</f>
        <v>1603200</v>
      </c>
      <c r="G18" s="116">
        <f>+'LEG TEC B'!H66</f>
        <v>10561759</v>
      </c>
      <c r="H18" s="116">
        <f>+'LEG TEC B'!I66</f>
        <v>8239500</v>
      </c>
    </row>
    <row r="19" spans="1:26" x14ac:dyDescent="0.25">
      <c r="A19" s="105" t="s">
        <v>243</v>
      </c>
      <c r="B19" s="106">
        <f t="shared" si="1"/>
        <v>175672871</v>
      </c>
      <c r="C19" s="116">
        <f>+'LEG TEC B'!D92</f>
        <v>9352910</v>
      </c>
      <c r="D19" s="116">
        <f>+'LEG TEC B'!E92</f>
        <v>2554330</v>
      </c>
      <c r="E19" s="116">
        <f>+'LEG TEC B'!F92</f>
        <v>10053190</v>
      </c>
      <c r="F19" s="116">
        <f>+'LEG TEC B'!G92</f>
        <v>43827451</v>
      </c>
      <c r="G19" s="116">
        <f>+'LEG TEC B'!H92</f>
        <v>9924980</v>
      </c>
      <c r="H19" s="116">
        <f>+'LEG TEC B'!I92</f>
        <v>99960010</v>
      </c>
    </row>
    <row r="20" spans="1:26" x14ac:dyDescent="0.25">
      <c r="A20" s="105" t="s">
        <v>244</v>
      </c>
      <c r="B20" s="106">
        <f t="shared" si="1"/>
        <v>0</v>
      </c>
      <c r="C20" s="116">
        <f>+'LEG TEC B'!D111</f>
        <v>0</v>
      </c>
      <c r="D20" s="116">
        <f>+'LEG TEC B'!E111</f>
        <v>0</v>
      </c>
      <c r="E20" s="116">
        <f>+'LEG TEC B'!F111</f>
        <v>0</v>
      </c>
      <c r="F20" s="116">
        <f>+'LEG TEC B'!G111</f>
        <v>0</v>
      </c>
      <c r="G20" s="116">
        <f>+'LEG TEC B'!H111</f>
        <v>0</v>
      </c>
      <c r="H20" s="116">
        <f>+'LEG TEC B'!I111</f>
        <v>0</v>
      </c>
    </row>
    <row r="21" spans="1:26" ht="15.75" customHeight="1" x14ac:dyDescent="0.25">
      <c r="A21" s="105" t="s">
        <v>245</v>
      </c>
      <c r="B21" s="106">
        <f t="shared" si="1"/>
        <v>870000</v>
      </c>
      <c r="C21" s="116">
        <f>+'LEG TEC B'!D113</f>
        <v>870000</v>
      </c>
      <c r="D21" s="116">
        <f>+'LEG TEC B'!E113</f>
        <v>0</v>
      </c>
      <c r="E21" s="116">
        <f>+'LEG TEC B'!F113</f>
        <v>0</v>
      </c>
      <c r="F21" s="116">
        <f>+'LEG TEC B'!G113</f>
        <v>0</v>
      </c>
      <c r="G21" s="116">
        <f>+'LEG TEC B'!H113</f>
        <v>0</v>
      </c>
      <c r="H21" s="116">
        <f>+'LEG TEC B'!I113</f>
        <v>0</v>
      </c>
    </row>
    <row r="22" spans="1:26" ht="15.75" customHeight="1" x14ac:dyDescent="0.25">
      <c r="A22" s="102" t="s">
        <v>246</v>
      </c>
      <c r="B22" s="103">
        <f t="shared" ref="B22:H22" si="3">SUM(B23:B26)</f>
        <v>43292858</v>
      </c>
      <c r="C22" s="103">
        <f t="shared" si="3"/>
        <v>24175824</v>
      </c>
      <c r="D22" s="103">
        <f t="shared" si="3"/>
        <v>228900</v>
      </c>
      <c r="E22" s="103">
        <f t="shared" si="3"/>
        <v>0</v>
      </c>
      <c r="F22" s="103">
        <f t="shared" si="3"/>
        <v>4709160</v>
      </c>
      <c r="G22" s="103">
        <f t="shared" si="3"/>
        <v>900790</v>
      </c>
      <c r="H22" s="103">
        <f t="shared" si="3"/>
        <v>13278184</v>
      </c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05" t="s">
        <v>247</v>
      </c>
      <c r="B23" s="106">
        <f t="shared" ref="B23:B26" si="4">SUM(C23:H23)</f>
        <v>43292858</v>
      </c>
      <c r="C23" s="116">
        <f>+'LEG TEC B'!D107</f>
        <v>24175824</v>
      </c>
      <c r="D23" s="116">
        <f>+'LEG TEC B'!E107</f>
        <v>228900</v>
      </c>
      <c r="E23" s="116">
        <f>+'LEG TEC B'!F107</f>
        <v>0</v>
      </c>
      <c r="F23" s="116">
        <f>+'LEG TEC B'!G107</f>
        <v>4709160</v>
      </c>
      <c r="G23" s="116">
        <f>+'LEG TEC B'!H107</f>
        <v>900790</v>
      </c>
      <c r="H23" s="116">
        <f>+'LEG TEC B'!I107</f>
        <v>13278184</v>
      </c>
    </row>
    <row r="24" spans="1:26" ht="15.75" customHeight="1" x14ac:dyDescent="0.25">
      <c r="A24" s="105" t="s">
        <v>248</v>
      </c>
      <c r="B24" s="106">
        <f t="shared" si="4"/>
        <v>0</v>
      </c>
      <c r="C24" s="116">
        <f>+'LEG TEC B'!D115</f>
        <v>0</v>
      </c>
      <c r="D24" s="116">
        <f>+'LEG TEC B'!E115</f>
        <v>0</v>
      </c>
      <c r="E24" s="116">
        <f>+'LEG TEC B'!F115</f>
        <v>0</v>
      </c>
      <c r="F24" s="116">
        <f>+'LEG TEC B'!G115</f>
        <v>0</v>
      </c>
      <c r="G24" s="116">
        <f>+'LEG TEC B'!H115</f>
        <v>0</v>
      </c>
      <c r="H24" s="116">
        <f>+'LEG TEC B'!I115</f>
        <v>0</v>
      </c>
    </row>
    <row r="25" spans="1:26" ht="15.75" customHeight="1" x14ac:dyDescent="0.25">
      <c r="A25" s="105" t="s">
        <v>249</v>
      </c>
      <c r="B25" s="106">
        <f t="shared" si="4"/>
        <v>0</v>
      </c>
      <c r="C25" s="116">
        <f>+'LEG TEC B'!D117</f>
        <v>0</v>
      </c>
      <c r="D25" s="116">
        <f>+'LEG TEC B'!E117</f>
        <v>0</v>
      </c>
      <c r="E25" s="116">
        <f>+'LEG TEC B'!F117</f>
        <v>0</v>
      </c>
      <c r="F25" s="116">
        <f>+'LEG TEC B'!G117</f>
        <v>0</v>
      </c>
      <c r="G25" s="116">
        <f>+'LEG TEC B'!H117</f>
        <v>0</v>
      </c>
      <c r="H25" s="116">
        <f>+'LEG TEC B'!I117</f>
        <v>0</v>
      </c>
    </row>
    <row r="26" spans="1:26" ht="15.75" customHeight="1" x14ac:dyDescent="0.25">
      <c r="A26" s="105" t="s">
        <v>250</v>
      </c>
      <c r="B26" s="106">
        <f t="shared" si="4"/>
        <v>0</v>
      </c>
      <c r="C26" s="116">
        <f>+'LEG TEC B'!D119</f>
        <v>0</v>
      </c>
      <c r="D26" s="116">
        <f>+'LEG TEC B'!E119</f>
        <v>0</v>
      </c>
      <c r="E26" s="116">
        <f>+'LEG TEC B'!F119</f>
        <v>0</v>
      </c>
      <c r="F26" s="116">
        <f>+'LEG TEC B'!G119</f>
        <v>0</v>
      </c>
      <c r="G26" s="116">
        <f>+'LEG TEC B'!H119</f>
        <v>0</v>
      </c>
      <c r="H26" s="116">
        <f>+'LEG TEC B'!I119</f>
        <v>0</v>
      </c>
    </row>
    <row r="27" spans="1:26" ht="15.75" customHeight="1" x14ac:dyDescent="0.25">
      <c r="A27" s="102" t="s">
        <v>32</v>
      </c>
      <c r="B27" s="103">
        <f t="shared" ref="B27:H27" si="5">+B28</f>
        <v>0</v>
      </c>
      <c r="C27" s="103">
        <f t="shared" si="5"/>
        <v>0</v>
      </c>
      <c r="D27" s="103">
        <f t="shared" si="5"/>
        <v>0</v>
      </c>
      <c r="E27" s="103">
        <f t="shared" si="5"/>
        <v>0</v>
      </c>
      <c r="F27" s="103">
        <f t="shared" si="5"/>
        <v>0</v>
      </c>
      <c r="G27" s="103">
        <f t="shared" si="5"/>
        <v>0</v>
      </c>
      <c r="H27" s="103">
        <f t="shared" si="5"/>
        <v>0</v>
      </c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05" t="s">
        <v>252</v>
      </c>
      <c r="B28" s="106">
        <f>SUM(C28:H28)</f>
        <v>0</v>
      </c>
      <c r="C28" s="116">
        <f>+'LEG TEC B'!D121</f>
        <v>0</v>
      </c>
      <c r="D28" s="116">
        <f>+'LEG TEC B'!E121</f>
        <v>0</v>
      </c>
      <c r="E28" s="116">
        <f>+'LEG TEC B'!F121</f>
        <v>0</v>
      </c>
      <c r="F28" s="116">
        <f>+'LEG TEC B'!G121</f>
        <v>0</v>
      </c>
      <c r="G28" s="116">
        <f>+'LEG TEC B'!H121</f>
        <v>0</v>
      </c>
      <c r="H28" s="116">
        <f>+'LEG TEC B'!I121</f>
        <v>0</v>
      </c>
    </row>
    <row r="29" spans="1:26" ht="15.75" customHeight="1" x14ac:dyDescent="0.25">
      <c r="A29" s="102" t="s">
        <v>40</v>
      </c>
      <c r="B29" s="103">
        <f t="shared" ref="B29:H29" si="6">+B14+B22+B27</f>
        <v>332278964</v>
      </c>
      <c r="C29" s="103">
        <f t="shared" si="6"/>
        <v>55145825</v>
      </c>
      <c r="D29" s="103">
        <f t="shared" si="6"/>
        <v>18421408</v>
      </c>
      <c r="E29" s="103">
        <f t="shared" si="6"/>
        <v>13500693</v>
      </c>
      <c r="F29" s="103">
        <f t="shared" si="6"/>
        <v>62292205</v>
      </c>
      <c r="G29" s="103">
        <f t="shared" si="6"/>
        <v>33198394</v>
      </c>
      <c r="H29" s="103">
        <f t="shared" si="6"/>
        <v>149720439</v>
      </c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H8"/>
    <mergeCell ref="A9:H9"/>
    <mergeCell ref="A10:H10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workbookViewId="0"/>
  </sheetViews>
  <sheetFormatPr baseColWidth="10" defaultColWidth="14.42578125" defaultRowHeight="15" customHeight="1" x14ac:dyDescent="0.25"/>
  <cols>
    <col min="1" max="1" width="11" customWidth="1"/>
    <col min="2" max="2" width="42.28515625" customWidth="1"/>
    <col min="3" max="3" width="11.5703125" bestFit="1" customWidth="1"/>
    <col min="4" max="4" width="14" customWidth="1"/>
    <col min="5" max="6" width="11" customWidth="1"/>
    <col min="7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6"/>
      <c r="C5" s="6"/>
      <c r="D5" s="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5"/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B8" s="373" t="s">
        <v>1</v>
      </c>
      <c r="C8" s="372"/>
      <c r="D8" s="372"/>
    </row>
    <row r="9" spans="1:26" x14ac:dyDescent="0.25">
      <c r="B9" s="374" t="s">
        <v>56</v>
      </c>
      <c r="C9" s="372"/>
      <c r="D9" s="372"/>
    </row>
    <row r="10" spans="1:26" ht="6.75" customHeight="1" x14ac:dyDescent="0.25">
      <c r="B10" s="9"/>
      <c r="C10" s="9"/>
      <c r="D10" s="9"/>
    </row>
    <row r="11" spans="1:26" ht="12" customHeight="1" x14ac:dyDescent="0.25">
      <c r="A11" s="12"/>
      <c r="B11" s="37" t="s">
        <v>57</v>
      </c>
      <c r="C11" s="38" t="s">
        <v>5</v>
      </c>
      <c r="D11" s="39" t="s">
        <v>5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" customHeight="1" x14ac:dyDescent="0.25">
      <c r="A12" s="14"/>
      <c r="B12" s="40"/>
      <c r="C12" s="41"/>
      <c r="D12" s="42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x14ac:dyDescent="0.25">
      <c r="A13" s="18"/>
      <c r="B13" s="43" t="s">
        <v>58</v>
      </c>
      <c r="C13" s="44"/>
      <c r="D13" s="45">
        <f>+resgral!F14+resgral!F21</f>
        <v>4553015606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9"/>
      <c r="B14" s="43" t="s">
        <v>59</v>
      </c>
      <c r="C14" s="46"/>
      <c r="D14" s="45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8"/>
      <c r="B15" s="47" t="s">
        <v>60</v>
      </c>
      <c r="C15" s="46"/>
      <c r="D15" s="45">
        <f>+resgral!F28</f>
        <v>256954506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x14ac:dyDescent="0.25">
      <c r="A16" s="8"/>
      <c r="B16" s="47" t="s">
        <v>61</v>
      </c>
      <c r="C16" s="46"/>
      <c r="D16" s="45">
        <f>+resgral!F27</f>
        <v>51181140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2:4" x14ac:dyDescent="0.25">
      <c r="B17" s="43"/>
      <c r="C17" s="46"/>
      <c r="D17" s="45"/>
    </row>
    <row r="18" spans="2:4" x14ac:dyDescent="0.25">
      <c r="B18" s="48" t="s">
        <v>62</v>
      </c>
      <c r="C18" s="46"/>
      <c r="D18" s="49">
        <f>SUM(D13:D16)</f>
        <v>4861151252</v>
      </c>
    </row>
    <row r="19" spans="2:4" ht="8.25" customHeight="1" x14ac:dyDescent="0.25">
      <c r="B19" s="43"/>
      <c r="C19" s="46"/>
      <c r="D19" s="45"/>
    </row>
    <row r="20" spans="2:4" x14ac:dyDescent="0.25">
      <c r="B20" s="43" t="s">
        <v>63</v>
      </c>
      <c r="C20" s="46"/>
      <c r="D20" s="45">
        <f>+resgral!B32</f>
        <v>3899762341</v>
      </c>
    </row>
    <row r="21" spans="2:4" ht="8.25" customHeight="1" x14ac:dyDescent="0.25">
      <c r="B21" s="43"/>
      <c r="C21" s="46"/>
      <c r="D21" s="45"/>
    </row>
    <row r="22" spans="2:4" ht="15.75" customHeight="1" x14ac:dyDescent="0.25">
      <c r="B22" s="48" t="s">
        <v>62</v>
      </c>
      <c r="C22" s="46"/>
      <c r="D22" s="49">
        <f>SUM(D20)</f>
        <v>3899762341</v>
      </c>
    </row>
    <row r="23" spans="2:4" ht="8.25" customHeight="1" x14ac:dyDescent="0.25">
      <c r="B23" s="43"/>
      <c r="C23" s="46"/>
      <c r="D23" s="45"/>
    </row>
    <row r="24" spans="2:4" ht="15.75" customHeight="1" x14ac:dyDescent="0.25">
      <c r="B24" s="50" t="s">
        <v>64</v>
      </c>
      <c r="C24" s="51"/>
      <c r="D24" s="52">
        <f>+D18-D22</f>
        <v>961388911</v>
      </c>
    </row>
    <row r="25" spans="2:4" ht="15.75" customHeight="1" x14ac:dyDescent="0.25">
      <c r="B25" s="43"/>
      <c r="C25" s="46"/>
      <c r="D25" s="45"/>
    </row>
    <row r="26" spans="2:4" ht="15.75" customHeight="1" x14ac:dyDescent="0.25">
      <c r="B26" s="53" t="s">
        <v>42</v>
      </c>
      <c r="C26" s="46"/>
      <c r="D26" s="45">
        <f>+C27+C31+C32+C33+C34</f>
        <v>961388911</v>
      </c>
    </row>
    <row r="27" spans="2:4" ht="15.75" customHeight="1" x14ac:dyDescent="0.25">
      <c r="B27" s="54" t="s">
        <v>43</v>
      </c>
      <c r="C27" s="55">
        <f>SUM(C28:C30)</f>
        <v>358698931</v>
      </c>
      <c r="D27" s="45"/>
    </row>
    <row r="28" spans="2:4" ht="15.75" customHeight="1" x14ac:dyDescent="0.25">
      <c r="B28" s="47" t="s">
        <v>46</v>
      </c>
      <c r="C28" s="46">
        <f>+resgral!B37</f>
        <v>0</v>
      </c>
      <c r="D28" s="56"/>
    </row>
    <row r="29" spans="2:4" ht="15.75" customHeight="1" x14ac:dyDescent="0.25">
      <c r="B29" s="47" t="s">
        <v>45</v>
      </c>
      <c r="C29" s="46">
        <f>+resgral!B36</f>
        <v>0</v>
      </c>
      <c r="D29" s="56"/>
    </row>
    <row r="30" spans="2:4" ht="15.75" customHeight="1" x14ac:dyDescent="0.25">
      <c r="B30" s="47" t="s">
        <v>65</v>
      </c>
      <c r="C30" s="46">
        <f>+resgral!B35</f>
        <v>358698931</v>
      </c>
      <c r="D30" s="56"/>
    </row>
    <row r="31" spans="2:4" ht="15.75" customHeight="1" x14ac:dyDescent="0.25">
      <c r="B31" s="54" t="s">
        <v>47</v>
      </c>
      <c r="C31" s="46">
        <f>+resgral!B38</f>
        <v>0</v>
      </c>
      <c r="D31" s="56"/>
    </row>
    <row r="32" spans="2:4" ht="15.75" customHeight="1" x14ac:dyDescent="0.25">
      <c r="B32" s="54" t="s">
        <v>49</v>
      </c>
      <c r="C32" s="46">
        <f>+resgral!B39</f>
        <v>0</v>
      </c>
      <c r="D32" s="56"/>
    </row>
    <row r="33" spans="2:4" ht="15.75" customHeight="1" x14ac:dyDescent="0.25">
      <c r="B33" s="54" t="s">
        <v>50</v>
      </c>
      <c r="C33" s="55">
        <f>+resgral!B40</f>
        <v>466138226</v>
      </c>
      <c r="D33" s="56"/>
    </row>
    <row r="34" spans="2:4" ht="15.75" customHeight="1" x14ac:dyDescent="0.25">
      <c r="B34" s="54" t="s">
        <v>52</v>
      </c>
      <c r="C34" s="55">
        <f>+resgral!B41</f>
        <v>136551754</v>
      </c>
      <c r="D34" s="56"/>
    </row>
    <row r="35" spans="2:4" ht="15.75" customHeight="1" x14ac:dyDescent="0.25">
      <c r="B35" s="57" t="s">
        <v>66</v>
      </c>
      <c r="C35" s="58"/>
      <c r="D35" s="59">
        <f>+D24-D26</f>
        <v>0</v>
      </c>
    </row>
    <row r="36" spans="2:4" ht="15.75" customHeight="1" x14ac:dyDescent="0.25"/>
    <row r="37" spans="2:4" ht="15.75" customHeight="1" x14ac:dyDescent="0.25"/>
    <row r="38" spans="2:4" ht="15.75" customHeight="1" x14ac:dyDescent="0.25"/>
    <row r="39" spans="2:4" ht="15.75" customHeight="1" x14ac:dyDescent="0.25"/>
    <row r="40" spans="2:4" ht="15.75" customHeight="1" x14ac:dyDescent="0.25"/>
    <row r="41" spans="2:4" ht="15.75" customHeight="1" x14ac:dyDescent="0.25"/>
    <row r="42" spans="2:4" ht="15.75" customHeight="1" x14ac:dyDescent="0.25"/>
    <row r="43" spans="2:4" ht="15.75" customHeight="1" x14ac:dyDescent="0.25"/>
    <row r="44" spans="2:4" ht="15.75" customHeight="1" x14ac:dyDescent="0.25"/>
    <row r="45" spans="2:4" ht="15.75" customHeight="1" x14ac:dyDescent="0.25"/>
    <row r="46" spans="2:4" ht="15.75" customHeight="1" x14ac:dyDescent="0.25"/>
    <row r="47" spans="2:4" ht="15.75" customHeight="1" x14ac:dyDescent="0.25"/>
    <row r="48" spans="2: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B8:D8"/>
    <mergeCell ref="B9:D9"/>
  </mergeCells>
  <pageMargins left="0.7" right="0.7" top="0.75" bottom="0.75" header="0" footer="0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6.85546875" customWidth="1"/>
    <col min="2" max="2" width="43.5703125" customWidth="1"/>
    <col min="3" max="3" width="17.28515625" customWidth="1"/>
    <col min="4" max="4" width="20" customWidth="1"/>
    <col min="5" max="5" width="14.85546875" customWidth="1"/>
    <col min="6" max="6" width="15.85546875" customWidth="1"/>
    <col min="7" max="8" width="16.28515625" customWidth="1"/>
    <col min="9" max="9" width="18.140625" customWidth="1"/>
    <col min="10" max="10" width="11" customWidth="1"/>
    <col min="11" max="11" width="14.140625" customWidth="1"/>
    <col min="12" max="13" width="11" customWidth="1"/>
    <col min="14" max="14" width="11.5703125" customWidth="1"/>
    <col min="15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6"/>
      <c r="B5" s="6"/>
      <c r="C5" s="6"/>
      <c r="D5" s="6"/>
      <c r="E5" s="6"/>
      <c r="F5" s="6"/>
      <c r="G5" s="6"/>
      <c r="H5" s="6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5"/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H8" s="372"/>
      <c r="I8" s="372"/>
    </row>
    <row r="9" spans="1:26" x14ac:dyDescent="0.25">
      <c r="A9" s="374" t="s">
        <v>270</v>
      </c>
      <c r="B9" s="372"/>
      <c r="C9" s="372"/>
      <c r="D9" s="372"/>
      <c r="E9" s="372"/>
      <c r="F9" s="372"/>
      <c r="G9" s="372"/>
      <c r="H9" s="372"/>
      <c r="I9" s="372"/>
    </row>
    <row r="10" spans="1:26" x14ac:dyDescent="0.25">
      <c r="A10" s="371" t="s">
        <v>404</v>
      </c>
      <c r="B10" s="372"/>
      <c r="C10" s="372"/>
      <c r="D10" s="372"/>
      <c r="E10" s="372"/>
      <c r="F10" s="372"/>
      <c r="G10" s="372"/>
      <c r="H10" s="372"/>
      <c r="I10" s="372"/>
    </row>
    <row r="12" spans="1:26" ht="21" customHeight="1" x14ac:dyDescent="0.25">
      <c r="A12" s="134" t="s">
        <v>68</v>
      </c>
      <c r="B12" s="134" t="s">
        <v>272</v>
      </c>
      <c r="C12" s="134" t="s">
        <v>234</v>
      </c>
      <c r="D12" s="134" t="s">
        <v>397</v>
      </c>
      <c r="E12" s="134" t="s">
        <v>403</v>
      </c>
      <c r="F12" s="134" t="s">
        <v>399</v>
      </c>
      <c r="G12" s="134" t="s">
        <v>400</v>
      </c>
      <c r="H12" s="134" t="s">
        <v>401</v>
      </c>
      <c r="I12" s="134" t="s">
        <v>402</v>
      </c>
      <c r="J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/>
      <c r="D13" s="110">
        <v>511</v>
      </c>
      <c r="E13" s="110">
        <v>512</v>
      </c>
      <c r="F13" s="110">
        <v>513</v>
      </c>
      <c r="G13" s="110">
        <v>514</v>
      </c>
      <c r="H13" s="110">
        <v>515</v>
      </c>
      <c r="I13" s="110">
        <v>516</v>
      </c>
    </row>
    <row r="14" spans="1:26" x14ac:dyDescent="0.25">
      <c r="A14" s="127" t="s">
        <v>79</v>
      </c>
      <c r="B14" s="8" t="s">
        <v>274</v>
      </c>
      <c r="C14" s="133">
        <f t="shared" ref="C14:C27" si="0">SUM(D14:I14)</f>
        <v>19533894</v>
      </c>
      <c r="D14" s="129">
        <v>5421048</v>
      </c>
      <c r="E14" s="129">
        <v>2912195</v>
      </c>
      <c r="F14" s="129">
        <v>1268653</v>
      </c>
      <c r="G14" s="129">
        <v>2513522</v>
      </c>
      <c r="H14" s="129">
        <v>2384769</v>
      </c>
      <c r="I14" s="129">
        <v>5033707</v>
      </c>
      <c r="J14" s="120"/>
      <c r="K14" s="62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7" t="s">
        <v>82</v>
      </c>
      <c r="B15" s="8" t="s">
        <v>275</v>
      </c>
      <c r="C15" s="133">
        <f t="shared" si="0"/>
        <v>5171443</v>
      </c>
      <c r="D15" s="129">
        <v>1252577</v>
      </c>
      <c r="E15" s="129">
        <v>776884</v>
      </c>
      <c r="F15" s="129">
        <v>8476</v>
      </c>
      <c r="G15" s="129">
        <v>405498</v>
      </c>
      <c r="H15" s="129">
        <v>952197</v>
      </c>
      <c r="I15" s="129">
        <v>1775811</v>
      </c>
      <c r="K15" s="62"/>
    </row>
    <row r="16" spans="1:26" x14ac:dyDescent="0.25">
      <c r="A16" s="127" t="s">
        <v>84</v>
      </c>
      <c r="B16" s="8" t="s">
        <v>276</v>
      </c>
      <c r="C16" s="133">
        <f t="shared" si="0"/>
        <v>1733376</v>
      </c>
      <c r="D16" s="129">
        <v>679479</v>
      </c>
      <c r="E16" s="129">
        <v>54907</v>
      </c>
      <c r="F16" s="129">
        <v>116892</v>
      </c>
      <c r="G16" s="129">
        <v>329444</v>
      </c>
      <c r="H16" s="129">
        <v>163155</v>
      </c>
      <c r="I16" s="129">
        <v>389499</v>
      </c>
      <c r="J16" s="8"/>
      <c r="K16" s="62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127" t="s">
        <v>86</v>
      </c>
      <c r="B17" s="8" t="s">
        <v>277</v>
      </c>
      <c r="C17" s="133">
        <f t="shared" si="0"/>
        <v>4780410</v>
      </c>
      <c r="D17" s="129">
        <v>569368</v>
      </c>
      <c r="E17" s="129">
        <v>406214</v>
      </c>
      <c r="F17" s="129">
        <v>58829</v>
      </c>
      <c r="G17" s="129">
        <v>0</v>
      </c>
      <c r="H17" s="129">
        <v>1235607</v>
      </c>
      <c r="I17" s="129">
        <v>2510392</v>
      </c>
      <c r="J17" s="8"/>
      <c r="K17" s="62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27" t="s">
        <v>88</v>
      </c>
      <c r="B18" s="8" t="s">
        <v>278</v>
      </c>
      <c r="C18" s="133">
        <f t="shared" si="0"/>
        <v>18270810</v>
      </c>
      <c r="D18" s="129">
        <v>4432792</v>
      </c>
      <c r="E18" s="129">
        <v>3612317</v>
      </c>
      <c r="F18" s="129">
        <v>1051490</v>
      </c>
      <c r="G18" s="129">
        <v>1411010</v>
      </c>
      <c r="H18" s="129">
        <v>1648336</v>
      </c>
      <c r="I18" s="129">
        <v>6114865</v>
      </c>
      <c r="K18" s="62"/>
    </row>
    <row r="19" spans="1:26" x14ac:dyDescent="0.25">
      <c r="A19" s="127" t="s">
        <v>90</v>
      </c>
      <c r="B19" s="8" t="s">
        <v>279</v>
      </c>
      <c r="C19" s="133">
        <f t="shared" si="0"/>
        <v>777106</v>
      </c>
      <c r="D19" s="129">
        <v>141080</v>
      </c>
      <c r="E19" s="129">
        <v>571970</v>
      </c>
      <c r="F19" s="129">
        <v>0</v>
      </c>
      <c r="G19" s="129">
        <v>0</v>
      </c>
      <c r="H19" s="129">
        <v>27269</v>
      </c>
      <c r="I19" s="129">
        <v>36787</v>
      </c>
      <c r="K19" s="62"/>
    </row>
    <row r="20" spans="1:26" x14ac:dyDescent="0.25">
      <c r="A20" s="127" t="s">
        <v>165</v>
      </c>
      <c r="B20" s="8" t="s">
        <v>280</v>
      </c>
      <c r="C20" s="133">
        <f t="shared" si="0"/>
        <v>8077253</v>
      </c>
      <c r="D20" s="129">
        <v>2306586</v>
      </c>
      <c r="E20" s="129">
        <v>1025588</v>
      </c>
      <c r="F20" s="129">
        <v>254454</v>
      </c>
      <c r="G20" s="129">
        <v>1669714</v>
      </c>
      <c r="H20" s="129">
        <v>847259</v>
      </c>
      <c r="I20" s="129">
        <v>1973652</v>
      </c>
      <c r="K20" s="62"/>
    </row>
    <row r="21" spans="1:26" ht="15.75" customHeight="1" x14ac:dyDescent="0.25">
      <c r="A21" s="127" t="s">
        <v>92</v>
      </c>
      <c r="B21" s="8" t="s">
        <v>281</v>
      </c>
      <c r="C21" s="133">
        <f t="shared" si="0"/>
        <v>617703</v>
      </c>
      <c r="D21" s="129">
        <v>193532</v>
      </c>
      <c r="E21" s="129">
        <v>89783</v>
      </c>
      <c r="F21" s="129">
        <v>0</v>
      </c>
      <c r="G21" s="129">
        <v>44806</v>
      </c>
      <c r="H21" s="129">
        <v>88478</v>
      </c>
      <c r="I21" s="129">
        <v>201104</v>
      </c>
      <c r="K21" s="62"/>
    </row>
    <row r="22" spans="1:26" ht="15.75" customHeight="1" x14ac:dyDescent="0.25">
      <c r="A22" s="127" t="s">
        <v>131</v>
      </c>
      <c r="B22" s="8" t="s">
        <v>282</v>
      </c>
      <c r="C22" s="133">
        <f t="shared" si="0"/>
        <v>3471326</v>
      </c>
      <c r="D22" s="129">
        <v>660166</v>
      </c>
      <c r="E22" s="129">
        <v>554085</v>
      </c>
      <c r="F22" s="129">
        <v>24368</v>
      </c>
      <c r="G22" s="129">
        <v>551006</v>
      </c>
      <c r="H22" s="129">
        <v>395289</v>
      </c>
      <c r="I22" s="129">
        <v>1286412</v>
      </c>
      <c r="J22" s="19"/>
      <c r="K22" s="62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27" t="s">
        <v>133</v>
      </c>
      <c r="B23" s="8" t="s">
        <v>283</v>
      </c>
      <c r="C23" s="133">
        <f t="shared" si="0"/>
        <v>5530315</v>
      </c>
      <c r="D23" s="129">
        <v>1522570</v>
      </c>
      <c r="E23" s="129">
        <v>648251</v>
      </c>
      <c r="F23" s="129">
        <v>209766</v>
      </c>
      <c r="G23" s="129">
        <v>628915</v>
      </c>
      <c r="H23" s="129">
        <v>822006</v>
      </c>
      <c r="I23" s="129">
        <v>1698807</v>
      </c>
      <c r="J23" s="18"/>
      <c r="K23" s="62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A24" s="127" t="s">
        <v>136</v>
      </c>
      <c r="B24" s="8" t="s">
        <v>284</v>
      </c>
      <c r="C24" s="133">
        <f t="shared" si="0"/>
        <v>5989177</v>
      </c>
      <c r="D24" s="129">
        <v>1468089</v>
      </c>
      <c r="E24" s="129">
        <v>923010</v>
      </c>
      <c r="F24" s="129">
        <v>223706</v>
      </c>
      <c r="G24" s="129">
        <v>648458</v>
      </c>
      <c r="H24" s="129">
        <v>799897</v>
      </c>
      <c r="I24" s="129">
        <v>1926017</v>
      </c>
      <c r="K24" s="62"/>
    </row>
    <row r="25" spans="1:26" ht="15.75" customHeight="1" x14ac:dyDescent="0.25">
      <c r="A25" s="127" t="s">
        <v>183</v>
      </c>
      <c r="B25" s="8" t="s">
        <v>285</v>
      </c>
      <c r="C25" s="133">
        <f t="shared" si="0"/>
        <v>3533436</v>
      </c>
      <c r="D25" s="129">
        <v>866129</v>
      </c>
      <c r="E25" s="129">
        <v>544548</v>
      </c>
      <c r="F25" s="129">
        <v>131980</v>
      </c>
      <c r="G25" s="129">
        <v>382571</v>
      </c>
      <c r="H25" s="129">
        <v>471915</v>
      </c>
      <c r="I25" s="129">
        <v>1136293</v>
      </c>
      <c r="K25" s="62"/>
    </row>
    <row r="26" spans="1:26" ht="15.75" customHeight="1" x14ac:dyDescent="0.25">
      <c r="A26" s="127" t="s">
        <v>94</v>
      </c>
      <c r="B26" s="8" t="s">
        <v>286</v>
      </c>
      <c r="C26" s="133">
        <f t="shared" si="0"/>
        <v>2106862</v>
      </c>
      <c r="D26" s="129">
        <v>516735</v>
      </c>
      <c r="E26" s="129">
        <v>319737</v>
      </c>
      <c r="F26" s="129">
        <v>76189</v>
      </c>
      <c r="G26" s="129">
        <v>228182</v>
      </c>
      <c r="H26" s="129">
        <v>285038</v>
      </c>
      <c r="I26" s="129">
        <v>680981</v>
      </c>
      <c r="K26" s="62"/>
    </row>
    <row r="27" spans="1:26" ht="15.75" customHeight="1" x14ac:dyDescent="0.25">
      <c r="A27" s="127" t="s">
        <v>140</v>
      </c>
      <c r="B27" s="8" t="s">
        <v>287</v>
      </c>
      <c r="C27" s="133">
        <f t="shared" si="0"/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0</v>
      </c>
    </row>
    <row r="28" spans="1:26" ht="15.75" customHeight="1" x14ac:dyDescent="0.25">
      <c r="A28" s="102"/>
      <c r="B28" s="115" t="s">
        <v>288</v>
      </c>
      <c r="C28" s="103">
        <f t="shared" ref="C28:I28" si="1">SUM(C14:C27)</f>
        <v>79593111</v>
      </c>
      <c r="D28" s="103">
        <f t="shared" si="1"/>
        <v>20030151</v>
      </c>
      <c r="E28" s="103">
        <f t="shared" si="1"/>
        <v>12439489</v>
      </c>
      <c r="F28" s="103">
        <f t="shared" si="1"/>
        <v>3424803</v>
      </c>
      <c r="G28" s="103">
        <f t="shared" si="1"/>
        <v>8813126</v>
      </c>
      <c r="H28" s="103">
        <f t="shared" si="1"/>
        <v>10121215</v>
      </c>
      <c r="I28" s="103">
        <f t="shared" si="1"/>
        <v>24764327</v>
      </c>
      <c r="J28" s="19"/>
      <c r="K28" s="62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D29" s="63"/>
      <c r="E29" s="63"/>
      <c r="F29" s="63"/>
      <c r="G29" s="63"/>
      <c r="H29" s="63"/>
      <c r="I29" s="63"/>
      <c r="K29" s="62"/>
    </row>
    <row r="30" spans="1:26" ht="21" customHeight="1" x14ac:dyDescent="0.25">
      <c r="A30" s="134" t="s">
        <v>68</v>
      </c>
      <c r="B30" s="134" t="s">
        <v>289</v>
      </c>
      <c r="C30" s="134" t="s">
        <v>234</v>
      </c>
      <c r="D30" s="134" t="s">
        <v>397</v>
      </c>
      <c r="E30" s="134" t="s">
        <v>403</v>
      </c>
      <c r="F30" s="134" t="s">
        <v>399</v>
      </c>
      <c r="G30" s="134" t="s">
        <v>400</v>
      </c>
      <c r="H30" s="134" t="s">
        <v>401</v>
      </c>
      <c r="I30" s="134" t="s">
        <v>402</v>
      </c>
      <c r="J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26" t="s">
        <v>290</v>
      </c>
      <c r="B31" s="110"/>
      <c r="C31" s="110"/>
      <c r="D31" s="110">
        <v>511</v>
      </c>
      <c r="E31" s="110">
        <v>512</v>
      </c>
      <c r="F31" s="110">
        <v>513</v>
      </c>
      <c r="G31" s="110">
        <v>514</v>
      </c>
      <c r="H31" s="110">
        <v>515</v>
      </c>
      <c r="I31" s="110">
        <v>516</v>
      </c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5.75" customHeight="1" x14ac:dyDescent="0.25">
      <c r="A32" s="127" t="s">
        <v>79</v>
      </c>
      <c r="B32" s="8" t="s">
        <v>274</v>
      </c>
      <c r="C32" s="133">
        <f t="shared" ref="C32:C45" si="2">SUM(D32:I32)</f>
        <v>2227484</v>
      </c>
      <c r="D32" s="129">
        <v>0</v>
      </c>
      <c r="E32" s="129">
        <v>473475</v>
      </c>
      <c r="F32" s="129">
        <v>0</v>
      </c>
      <c r="G32" s="129">
        <v>823279</v>
      </c>
      <c r="H32" s="129">
        <v>477180</v>
      </c>
      <c r="I32" s="129">
        <v>453550</v>
      </c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25">
      <c r="A33" s="127" t="s">
        <v>82</v>
      </c>
      <c r="B33" s="8" t="s">
        <v>275</v>
      </c>
      <c r="C33" s="133">
        <f t="shared" si="2"/>
        <v>257784</v>
      </c>
      <c r="D33" s="129">
        <v>0</v>
      </c>
      <c r="E33" s="129">
        <v>89496</v>
      </c>
      <c r="F33" s="129">
        <v>0</v>
      </c>
      <c r="G33" s="129">
        <v>57329</v>
      </c>
      <c r="H33" s="129">
        <v>70140</v>
      </c>
      <c r="I33" s="129">
        <v>40819</v>
      </c>
    </row>
    <row r="34" spans="1:26" ht="15.75" customHeight="1" x14ac:dyDescent="0.25">
      <c r="A34" s="127" t="s">
        <v>84</v>
      </c>
      <c r="B34" s="8" t="s">
        <v>276</v>
      </c>
      <c r="C34" s="133">
        <f t="shared" si="2"/>
        <v>633661</v>
      </c>
      <c r="D34" s="129">
        <v>0</v>
      </c>
      <c r="E34" s="129">
        <v>571140</v>
      </c>
      <c r="F34" s="129">
        <v>0</v>
      </c>
      <c r="G34" s="129">
        <v>62521</v>
      </c>
      <c r="H34" s="129">
        <v>0</v>
      </c>
      <c r="I34" s="129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27" t="s">
        <v>86</v>
      </c>
      <c r="B35" s="8" t="s">
        <v>277</v>
      </c>
      <c r="C35" s="133">
        <f t="shared" si="2"/>
        <v>358329</v>
      </c>
      <c r="D35" s="129">
        <v>0</v>
      </c>
      <c r="E35" s="129">
        <v>169397</v>
      </c>
      <c r="F35" s="129">
        <v>0</v>
      </c>
      <c r="G35" s="129">
        <v>0</v>
      </c>
      <c r="H35" s="129">
        <v>8140</v>
      </c>
      <c r="I35" s="129">
        <v>180792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27" t="s">
        <v>88</v>
      </c>
      <c r="B36" s="8" t="s">
        <v>278</v>
      </c>
      <c r="C36" s="133">
        <f t="shared" si="2"/>
        <v>2821612</v>
      </c>
      <c r="D36" s="129">
        <v>0</v>
      </c>
      <c r="E36" s="129">
        <v>639374</v>
      </c>
      <c r="F36" s="129">
        <v>0</v>
      </c>
      <c r="G36" s="129">
        <v>959185</v>
      </c>
      <c r="H36" s="129">
        <v>281232</v>
      </c>
      <c r="I36" s="129">
        <v>941821</v>
      </c>
    </row>
    <row r="37" spans="1:26" ht="15.75" customHeight="1" x14ac:dyDescent="0.25">
      <c r="A37" s="127" t="s">
        <v>90</v>
      </c>
      <c r="B37" s="8" t="s">
        <v>279</v>
      </c>
      <c r="C37" s="133">
        <f t="shared" si="2"/>
        <v>2943</v>
      </c>
      <c r="D37" s="129">
        <v>0</v>
      </c>
      <c r="E37" s="129">
        <v>0</v>
      </c>
      <c r="F37" s="129">
        <v>0</v>
      </c>
      <c r="G37" s="129">
        <v>0</v>
      </c>
      <c r="H37" s="129">
        <v>2943</v>
      </c>
      <c r="I37" s="129"/>
    </row>
    <row r="38" spans="1:26" ht="15.75" customHeight="1" x14ac:dyDescent="0.25">
      <c r="A38" s="127" t="s">
        <v>165</v>
      </c>
      <c r="B38" s="8" t="s">
        <v>280</v>
      </c>
      <c r="C38" s="133">
        <f t="shared" si="2"/>
        <v>2562081</v>
      </c>
      <c r="D38" s="129">
        <v>0</v>
      </c>
      <c r="E38" s="129">
        <v>593376</v>
      </c>
      <c r="F38" s="129">
        <v>0</v>
      </c>
      <c r="G38" s="129">
        <v>466733</v>
      </c>
      <c r="H38" s="129">
        <v>363899</v>
      </c>
      <c r="I38" s="129">
        <v>1138073</v>
      </c>
    </row>
    <row r="39" spans="1:26" ht="15.75" customHeight="1" x14ac:dyDescent="0.25">
      <c r="A39" s="127" t="s">
        <v>92</v>
      </c>
      <c r="B39" s="8" t="s">
        <v>281</v>
      </c>
      <c r="C39" s="133">
        <f t="shared" si="2"/>
        <v>57662</v>
      </c>
      <c r="D39" s="129">
        <v>0</v>
      </c>
      <c r="E39" s="129">
        <v>0</v>
      </c>
      <c r="F39" s="129">
        <v>0</v>
      </c>
      <c r="G39" s="129">
        <v>0</v>
      </c>
      <c r="H39" s="129">
        <v>30605</v>
      </c>
      <c r="I39" s="129">
        <v>27057</v>
      </c>
    </row>
    <row r="40" spans="1:26" ht="15.75" customHeight="1" x14ac:dyDescent="0.25">
      <c r="A40" s="127" t="s">
        <v>131</v>
      </c>
      <c r="B40" s="8" t="s">
        <v>282</v>
      </c>
      <c r="C40" s="133">
        <f t="shared" si="2"/>
        <v>767973</v>
      </c>
      <c r="D40" s="129">
        <v>0</v>
      </c>
      <c r="E40" s="129">
        <v>147322</v>
      </c>
      <c r="F40" s="129">
        <v>0</v>
      </c>
      <c r="G40" s="129">
        <v>248389</v>
      </c>
      <c r="H40" s="129">
        <v>163629</v>
      </c>
      <c r="I40" s="129">
        <v>208633</v>
      </c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27" t="s">
        <v>133</v>
      </c>
      <c r="B41" s="8" t="s">
        <v>283</v>
      </c>
      <c r="C41" s="133">
        <f t="shared" si="2"/>
        <v>695626</v>
      </c>
      <c r="D41" s="129">
        <v>0</v>
      </c>
      <c r="E41" s="129">
        <v>140047</v>
      </c>
      <c r="F41" s="129">
        <v>0</v>
      </c>
      <c r="G41" s="129">
        <v>302128</v>
      </c>
      <c r="H41" s="129">
        <v>102378</v>
      </c>
      <c r="I41" s="129">
        <v>151073</v>
      </c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A42" s="127" t="s">
        <v>136</v>
      </c>
      <c r="B42" s="8" t="s">
        <v>284</v>
      </c>
      <c r="C42" s="133">
        <f t="shared" si="2"/>
        <v>626366</v>
      </c>
      <c r="D42" s="129">
        <v>0</v>
      </c>
      <c r="E42" s="129">
        <v>142611</v>
      </c>
      <c r="F42" s="129">
        <v>0</v>
      </c>
      <c r="G42" s="129">
        <v>214122</v>
      </c>
      <c r="H42" s="129">
        <v>96831</v>
      </c>
      <c r="I42" s="129">
        <v>172802</v>
      </c>
    </row>
    <row r="43" spans="1:26" ht="15.75" customHeight="1" x14ac:dyDescent="0.25">
      <c r="A43" s="127" t="s">
        <v>183</v>
      </c>
      <c r="B43" s="8" t="s">
        <v>285</v>
      </c>
      <c r="C43" s="133">
        <f t="shared" si="2"/>
        <v>369536</v>
      </c>
      <c r="D43" s="129">
        <v>0</v>
      </c>
      <c r="E43" s="129">
        <v>84136</v>
      </c>
      <c r="F43" s="129">
        <v>0</v>
      </c>
      <c r="G43" s="129">
        <v>126326</v>
      </c>
      <c r="H43" s="129">
        <v>57127</v>
      </c>
      <c r="I43" s="129">
        <v>101947</v>
      </c>
    </row>
    <row r="44" spans="1:26" ht="15.75" customHeight="1" x14ac:dyDescent="0.25">
      <c r="A44" s="127" t="s">
        <v>94</v>
      </c>
      <c r="B44" s="8" t="s">
        <v>286</v>
      </c>
      <c r="C44" s="133">
        <f t="shared" si="2"/>
        <v>227668</v>
      </c>
      <c r="D44" s="129">
        <v>0</v>
      </c>
      <c r="E44" s="129">
        <v>51015</v>
      </c>
      <c r="F44" s="129">
        <v>0</v>
      </c>
      <c r="G44" s="129">
        <v>79256</v>
      </c>
      <c r="H44" s="129">
        <v>35546</v>
      </c>
      <c r="I44" s="129">
        <v>61851</v>
      </c>
    </row>
    <row r="45" spans="1:26" ht="15.75" customHeight="1" x14ac:dyDescent="0.25">
      <c r="A45" s="127" t="s">
        <v>140</v>
      </c>
      <c r="B45" s="8" t="s">
        <v>287</v>
      </c>
      <c r="C45" s="133">
        <f t="shared" si="2"/>
        <v>0</v>
      </c>
      <c r="D45" s="129">
        <v>0</v>
      </c>
      <c r="E45" s="129">
        <v>0</v>
      </c>
      <c r="F45" s="129">
        <v>0</v>
      </c>
      <c r="G45" s="129">
        <v>0</v>
      </c>
      <c r="H45" s="129">
        <v>0</v>
      </c>
      <c r="I45" s="129">
        <v>0</v>
      </c>
    </row>
    <row r="46" spans="1:26" ht="15.75" customHeight="1" x14ac:dyDescent="0.25">
      <c r="A46" s="102"/>
      <c r="B46" s="115" t="s">
        <v>288</v>
      </c>
      <c r="C46" s="103">
        <f t="shared" ref="C46:I46" si="3">SUM(C32:C45)</f>
        <v>11608725</v>
      </c>
      <c r="D46" s="103">
        <f t="shared" si="3"/>
        <v>0</v>
      </c>
      <c r="E46" s="103">
        <f t="shared" si="3"/>
        <v>3101389</v>
      </c>
      <c r="F46" s="103">
        <f t="shared" si="3"/>
        <v>0</v>
      </c>
      <c r="G46" s="103">
        <f t="shared" si="3"/>
        <v>3339268</v>
      </c>
      <c r="H46" s="103">
        <f t="shared" si="3"/>
        <v>1689650</v>
      </c>
      <c r="I46" s="103">
        <f t="shared" si="3"/>
        <v>3478418</v>
      </c>
      <c r="J46" s="19"/>
      <c r="K46" s="62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D47" s="63"/>
      <c r="E47" s="63"/>
      <c r="F47" s="63"/>
    </row>
    <row r="48" spans="1:26" ht="21" customHeight="1" x14ac:dyDescent="0.25">
      <c r="A48" s="134" t="s">
        <v>68</v>
      </c>
      <c r="B48" s="134" t="s">
        <v>291</v>
      </c>
      <c r="C48" s="134" t="s">
        <v>234</v>
      </c>
      <c r="D48" s="134" t="s">
        <v>397</v>
      </c>
      <c r="E48" s="134" t="s">
        <v>403</v>
      </c>
      <c r="F48" s="134" t="s">
        <v>399</v>
      </c>
      <c r="G48" s="134" t="s">
        <v>400</v>
      </c>
      <c r="H48" s="134" t="s">
        <v>401</v>
      </c>
      <c r="I48" s="134" t="s">
        <v>402</v>
      </c>
      <c r="J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126" t="s">
        <v>292</v>
      </c>
      <c r="B49" s="110"/>
      <c r="C49" s="110"/>
      <c r="D49" s="110">
        <v>511</v>
      </c>
      <c r="E49" s="110">
        <v>512</v>
      </c>
      <c r="F49" s="110">
        <v>513</v>
      </c>
      <c r="G49" s="110">
        <v>514</v>
      </c>
      <c r="H49" s="110">
        <v>515</v>
      </c>
      <c r="I49" s="110">
        <v>516</v>
      </c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5.75" customHeight="1" x14ac:dyDescent="0.25">
      <c r="A50" s="127" t="s">
        <v>79</v>
      </c>
      <c r="B50" s="8" t="s">
        <v>293</v>
      </c>
      <c r="C50" s="133">
        <f t="shared" ref="C50:C65" si="4">SUM(D50:I50)</f>
        <v>98310</v>
      </c>
      <c r="D50" s="129">
        <v>92400</v>
      </c>
      <c r="E50" s="129">
        <v>0</v>
      </c>
      <c r="F50" s="129">
        <v>0</v>
      </c>
      <c r="G50" s="129">
        <v>5910</v>
      </c>
      <c r="H50" s="129">
        <v>0</v>
      </c>
      <c r="I50" s="129">
        <v>0</v>
      </c>
      <c r="J50" s="120"/>
      <c r="K50" s="120"/>
      <c r="L50" s="138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25">
      <c r="A51" s="127" t="s">
        <v>82</v>
      </c>
      <c r="B51" s="8" t="s">
        <v>294</v>
      </c>
      <c r="C51" s="133">
        <f t="shared" si="4"/>
        <v>0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L51" s="62"/>
    </row>
    <row r="52" spans="1:26" ht="15.75" customHeight="1" x14ac:dyDescent="0.25">
      <c r="A52" s="127" t="s">
        <v>84</v>
      </c>
      <c r="B52" s="8" t="s">
        <v>295</v>
      </c>
      <c r="C52" s="133">
        <f t="shared" si="4"/>
        <v>0</v>
      </c>
      <c r="D52" s="129">
        <v>0</v>
      </c>
      <c r="E52" s="129">
        <v>0</v>
      </c>
      <c r="F52" s="129">
        <v>0</v>
      </c>
      <c r="G52" s="129">
        <v>0</v>
      </c>
      <c r="H52" s="129">
        <v>0</v>
      </c>
      <c r="I52" s="129">
        <v>0</v>
      </c>
      <c r="J52" s="8"/>
      <c r="K52" s="8"/>
      <c r="L52" s="65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127" t="s">
        <v>86</v>
      </c>
      <c r="B53" s="8" t="s">
        <v>296</v>
      </c>
      <c r="C53" s="133">
        <f t="shared" si="4"/>
        <v>9336559</v>
      </c>
      <c r="D53" s="129">
        <v>0</v>
      </c>
      <c r="E53" s="129">
        <v>0</v>
      </c>
      <c r="F53" s="129">
        <v>0</v>
      </c>
      <c r="G53" s="129">
        <v>0</v>
      </c>
      <c r="H53" s="129">
        <v>9336559</v>
      </c>
      <c r="I53" s="129">
        <v>0</v>
      </c>
      <c r="J53" s="8"/>
      <c r="K53" s="8"/>
      <c r="L53" s="65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127" t="s">
        <v>88</v>
      </c>
      <c r="B54" s="8" t="s">
        <v>297</v>
      </c>
      <c r="C54" s="133">
        <f t="shared" si="4"/>
        <v>1640730</v>
      </c>
      <c r="D54" s="129">
        <v>13300</v>
      </c>
      <c r="E54" s="129">
        <v>21500</v>
      </c>
      <c r="F54" s="129">
        <v>0</v>
      </c>
      <c r="G54" s="129">
        <v>520730</v>
      </c>
      <c r="H54" s="129">
        <v>625200</v>
      </c>
      <c r="I54" s="129">
        <v>460000</v>
      </c>
      <c r="L54" s="62"/>
    </row>
    <row r="55" spans="1:26" ht="15.75" customHeight="1" x14ac:dyDescent="0.25">
      <c r="A55" s="127" t="s">
        <v>90</v>
      </c>
      <c r="B55" s="8" t="s">
        <v>298</v>
      </c>
      <c r="C55" s="133">
        <f t="shared" si="4"/>
        <v>75800</v>
      </c>
      <c r="D55" s="129">
        <v>0</v>
      </c>
      <c r="E55" s="129">
        <v>75800</v>
      </c>
      <c r="F55" s="129">
        <v>0</v>
      </c>
      <c r="G55" s="129">
        <v>0</v>
      </c>
      <c r="H55" s="129">
        <v>0</v>
      </c>
      <c r="I55" s="129">
        <v>0</v>
      </c>
      <c r="L55" s="62"/>
    </row>
    <row r="56" spans="1:26" ht="15.75" customHeight="1" x14ac:dyDescent="0.25">
      <c r="A56" s="127" t="s">
        <v>165</v>
      </c>
      <c r="B56" s="8" t="s">
        <v>299</v>
      </c>
      <c r="C56" s="133">
        <f t="shared" si="4"/>
        <v>200000</v>
      </c>
      <c r="D56" s="129">
        <v>0</v>
      </c>
      <c r="E56" s="129">
        <v>0</v>
      </c>
      <c r="F56" s="129">
        <v>0</v>
      </c>
      <c r="G56" s="129">
        <v>0</v>
      </c>
      <c r="H56" s="129">
        <v>200000</v>
      </c>
      <c r="I56" s="129">
        <v>0</v>
      </c>
      <c r="L56" s="62"/>
    </row>
    <row r="57" spans="1:26" ht="15.75" customHeight="1" x14ac:dyDescent="0.25">
      <c r="A57" s="127" t="s">
        <v>92</v>
      </c>
      <c r="B57" s="8" t="s">
        <v>300</v>
      </c>
      <c r="C57" s="133">
        <f t="shared" si="4"/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L57" s="62"/>
    </row>
    <row r="58" spans="1:26" ht="15.75" customHeight="1" x14ac:dyDescent="0.25">
      <c r="A58" s="127" t="s">
        <v>131</v>
      </c>
      <c r="B58" s="8" t="s">
        <v>301</v>
      </c>
      <c r="C58" s="133">
        <f t="shared" si="4"/>
        <v>759020</v>
      </c>
      <c r="D58" s="129">
        <v>10020</v>
      </c>
      <c r="E58" s="129">
        <v>0</v>
      </c>
      <c r="F58" s="129">
        <v>22700</v>
      </c>
      <c r="G58" s="129">
        <v>726300</v>
      </c>
      <c r="H58" s="129">
        <v>0</v>
      </c>
      <c r="I58" s="129">
        <v>0</v>
      </c>
      <c r="L58" s="62"/>
    </row>
    <row r="59" spans="1:26" ht="15.75" customHeight="1" x14ac:dyDescent="0.25">
      <c r="A59" s="127" t="s">
        <v>133</v>
      </c>
      <c r="B59" s="8" t="s">
        <v>302</v>
      </c>
      <c r="C59" s="133">
        <f t="shared" si="4"/>
        <v>0</v>
      </c>
      <c r="D59" s="129">
        <v>0</v>
      </c>
      <c r="E59" s="129">
        <v>0</v>
      </c>
      <c r="F59" s="129">
        <v>0</v>
      </c>
      <c r="G59" s="129">
        <v>0</v>
      </c>
      <c r="H59" s="129">
        <v>0</v>
      </c>
      <c r="I59" s="129">
        <v>0</v>
      </c>
      <c r="L59" s="62"/>
    </row>
    <row r="60" spans="1:26" ht="15.75" customHeight="1" x14ac:dyDescent="0.25">
      <c r="A60" s="127" t="s">
        <v>136</v>
      </c>
      <c r="B60" s="8" t="s">
        <v>303</v>
      </c>
      <c r="C60" s="133">
        <f t="shared" si="4"/>
        <v>530420</v>
      </c>
      <c r="D60" s="129">
        <v>170320</v>
      </c>
      <c r="E60" s="129">
        <v>0</v>
      </c>
      <c r="F60" s="129">
        <v>0</v>
      </c>
      <c r="G60" s="129">
        <v>13100</v>
      </c>
      <c r="H60" s="129">
        <v>0</v>
      </c>
      <c r="I60" s="129">
        <v>347000</v>
      </c>
      <c r="L60" s="62"/>
    </row>
    <row r="61" spans="1:26" ht="15.75" customHeight="1" x14ac:dyDescent="0.25">
      <c r="A61" s="127" t="s">
        <v>183</v>
      </c>
      <c r="B61" s="8" t="s">
        <v>304</v>
      </c>
      <c r="C61" s="133">
        <f t="shared" si="4"/>
        <v>0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L61" s="62"/>
    </row>
    <row r="62" spans="1:26" ht="15.75" customHeight="1" x14ac:dyDescent="0.25">
      <c r="A62" s="127" t="s">
        <v>94</v>
      </c>
      <c r="B62" s="8" t="s">
        <v>305</v>
      </c>
      <c r="C62" s="133">
        <f t="shared" si="4"/>
        <v>48000</v>
      </c>
      <c r="D62" s="129">
        <v>48000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L62" s="62"/>
    </row>
    <row r="63" spans="1:26" ht="15.75" customHeight="1" x14ac:dyDescent="0.25">
      <c r="A63" s="127" t="s">
        <v>140</v>
      </c>
      <c r="B63" s="8" t="s">
        <v>306</v>
      </c>
      <c r="C63" s="133">
        <f t="shared" si="4"/>
        <v>7314900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7314900</v>
      </c>
      <c r="J63" s="19"/>
      <c r="K63" s="19"/>
      <c r="L63" s="28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27" t="s">
        <v>142</v>
      </c>
      <c r="B64" s="8" t="s">
        <v>307</v>
      </c>
      <c r="C64" s="133">
        <f t="shared" si="4"/>
        <v>1237660</v>
      </c>
      <c r="D64" s="129">
        <v>382900</v>
      </c>
      <c r="E64" s="129">
        <v>0</v>
      </c>
      <c r="F64" s="129">
        <v>0</v>
      </c>
      <c r="G64" s="129">
        <v>337160</v>
      </c>
      <c r="H64" s="129">
        <v>400000</v>
      </c>
      <c r="I64" s="129">
        <v>117600</v>
      </c>
      <c r="J64" s="18"/>
      <c r="K64" s="18"/>
      <c r="L64" s="62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 x14ac:dyDescent="0.25">
      <c r="A65" s="127"/>
      <c r="B65" s="8"/>
      <c r="C65" s="133">
        <f t="shared" si="4"/>
        <v>0</v>
      </c>
      <c r="D65" s="129">
        <v>0</v>
      </c>
      <c r="E65" s="129">
        <v>0</v>
      </c>
      <c r="F65" s="129">
        <v>0</v>
      </c>
      <c r="G65" s="129">
        <v>0</v>
      </c>
      <c r="H65" s="129">
        <v>0</v>
      </c>
      <c r="I65" s="129">
        <v>0</v>
      </c>
      <c r="L65" s="62"/>
    </row>
    <row r="66" spans="1:26" ht="15.75" customHeight="1" x14ac:dyDescent="0.25">
      <c r="A66" s="102"/>
      <c r="B66" s="115" t="s">
        <v>288</v>
      </c>
      <c r="C66" s="103">
        <f t="shared" ref="C66:I66" si="5">SUM(C50:C65)</f>
        <v>21241399</v>
      </c>
      <c r="D66" s="103">
        <f t="shared" si="5"/>
        <v>716940</v>
      </c>
      <c r="E66" s="103">
        <f t="shared" si="5"/>
        <v>97300</v>
      </c>
      <c r="F66" s="103">
        <f t="shared" si="5"/>
        <v>22700</v>
      </c>
      <c r="G66" s="103">
        <f t="shared" si="5"/>
        <v>1603200</v>
      </c>
      <c r="H66" s="103">
        <f t="shared" si="5"/>
        <v>10561759</v>
      </c>
      <c r="I66" s="103">
        <f t="shared" si="5"/>
        <v>8239500</v>
      </c>
      <c r="J66" s="19"/>
      <c r="K66" s="62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/>
    <row r="68" spans="1:26" ht="21" customHeight="1" x14ac:dyDescent="0.25">
      <c r="A68" s="134" t="s">
        <v>68</v>
      </c>
      <c r="B68" s="134" t="s">
        <v>308</v>
      </c>
      <c r="C68" s="134" t="s">
        <v>234</v>
      </c>
      <c r="D68" s="134" t="s">
        <v>397</v>
      </c>
      <c r="E68" s="134" t="s">
        <v>403</v>
      </c>
      <c r="F68" s="134" t="s">
        <v>399</v>
      </c>
      <c r="G68" s="134" t="s">
        <v>400</v>
      </c>
      <c r="H68" s="134" t="s">
        <v>401</v>
      </c>
      <c r="I68" s="134" t="s">
        <v>402</v>
      </c>
      <c r="J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126" t="s">
        <v>309</v>
      </c>
      <c r="B69" s="110"/>
      <c r="C69" s="110"/>
      <c r="D69" s="110">
        <v>511</v>
      </c>
      <c r="E69" s="110">
        <v>512</v>
      </c>
      <c r="F69" s="110">
        <v>513</v>
      </c>
      <c r="G69" s="110">
        <v>514</v>
      </c>
      <c r="H69" s="110">
        <v>515</v>
      </c>
      <c r="I69" s="110">
        <v>516</v>
      </c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5.75" customHeight="1" x14ac:dyDescent="0.25">
      <c r="A70" s="127" t="s">
        <v>79</v>
      </c>
      <c r="B70" s="8" t="s">
        <v>310</v>
      </c>
      <c r="C70" s="133">
        <f t="shared" ref="C70:C91" si="6">SUM(D70:I70)</f>
        <v>0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0"/>
      <c r="K70" s="120"/>
      <c r="L70" s="138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5.75" customHeight="1" x14ac:dyDescent="0.25">
      <c r="A71" s="127" t="s">
        <v>82</v>
      </c>
      <c r="B71" s="8" t="s">
        <v>311</v>
      </c>
      <c r="C71" s="133">
        <f t="shared" si="6"/>
        <v>0</v>
      </c>
      <c r="D71" s="129">
        <v>0</v>
      </c>
      <c r="E71" s="129">
        <v>0</v>
      </c>
      <c r="F71" s="129">
        <v>0</v>
      </c>
      <c r="G71" s="129">
        <v>0</v>
      </c>
      <c r="H71" s="129">
        <v>0</v>
      </c>
      <c r="I71" s="129">
        <v>0</v>
      </c>
      <c r="L71" s="62"/>
    </row>
    <row r="72" spans="1:26" ht="15.75" customHeight="1" x14ac:dyDescent="0.25">
      <c r="A72" s="127" t="s">
        <v>84</v>
      </c>
      <c r="B72" s="8" t="s">
        <v>312</v>
      </c>
      <c r="C72" s="133">
        <f t="shared" si="6"/>
        <v>11686400</v>
      </c>
      <c r="D72" s="129">
        <v>0</v>
      </c>
      <c r="E72" s="129">
        <v>0</v>
      </c>
      <c r="F72" s="129">
        <v>0</v>
      </c>
      <c r="G72" s="129">
        <v>0</v>
      </c>
      <c r="H72" s="129">
        <v>0</v>
      </c>
      <c r="I72" s="129">
        <v>11686400</v>
      </c>
      <c r="J72" s="8"/>
      <c r="K72" s="8"/>
      <c r="L72" s="65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127" t="s">
        <v>86</v>
      </c>
      <c r="B73" s="8" t="s">
        <v>313</v>
      </c>
      <c r="C73" s="133">
        <f t="shared" si="6"/>
        <v>327900</v>
      </c>
      <c r="D73" s="129">
        <v>0</v>
      </c>
      <c r="E73" s="129">
        <v>0</v>
      </c>
      <c r="F73" s="129">
        <v>327900</v>
      </c>
      <c r="G73" s="129">
        <v>0</v>
      </c>
      <c r="H73" s="129">
        <v>0</v>
      </c>
      <c r="I73" s="129">
        <v>0</v>
      </c>
      <c r="J73" s="8"/>
      <c r="K73" s="8"/>
      <c r="L73" s="65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127" t="s">
        <v>88</v>
      </c>
      <c r="B74" s="8" t="s">
        <v>314</v>
      </c>
      <c r="C74" s="133">
        <f t="shared" si="6"/>
        <v>34428191</v>
      </c>
      <c r="D74" s="129">
        <v>2064000</v>
      </c>
      <c r="E74" s="129">
        <v>0</v>
      </c>
      <c r="F74" s="129">
        <v>0</v>
      </c>
      <c r="G74" s="129">
        <v>32364191</v>
      </c>
      <c r="H74" s="129">
        <v>0</v>
      </c>
      <c r="I74" s="129">
        <v>0</v>
      </c>
      <c r="L74" s="62"/>
    </row>
    <row r="75" spans="1:26" ht="15.75" customHeight="1" x14ac:dyDescent="0.25">
      <c r="A75" s="127" t="s">
        <v>90</v>
      </c>
      <c r="B75" s="8" t="s">
        <v>315</v>
      </c>
      <c r="C75" s="133">
        <f t="shared" si="6"/>
        <v>405010</v>
      </c>
      <c r="D75" s="129">
        <v>0</v>
      </c>
      <c r="E75" s="129">
        <v>5010</v>
      </c>
      <c r="F75" s="129">
        <v>0</v>
      </c>
      <c r="G75" s="129">
        <v>0</v>
      </c>
      <c r="H75" s="129">
        <v>400000</v>
      </c>
      <c r="I75" s="129">
        <v>0</v>
      </c>
      <c r="L75" s="62"/>
    </row>
    <row r="76" spans="1:26" ht="15.75" customHeight="1" x14ac:dyDescent="0.25">
      <c r="A76" s="127" t="s">
        <v>165</v>
      </c>
      <c r="B76" s="8" t="s">
        <v>316</v>
      </c>
      <c r="C76" s="133">
        <f t="shared" si="6"/>
        <v>9094740</v>
      </c>
      <c r="D76" s="129">
        <v>1530000</v>
      </c>
      <c r="E76" s="129">
        <v>0</v>
      </c>
      <c r="F76" s="129">
        <v>0</v>
      </c>
      <c r="G76" s="129">
        <v>3478940</v>
      </c>
      <c r="H76" s="129">
        <v>4085800</v>
      </c>
      <c r="I76" s="129">
        <v>0</v>
      </c>
      <c r="L76" s="62"/>
    </row>
    <row r="77" spans="1:26" ht="15.75" customHeight="1" x14ac:dyDescent="0.25">
      <c r="A77" s="127" t="s">
        <v>92</v>
      </c>
      <c r="B77" s="8" t="s">
        <v>317</v>
      </c>
      <c r="C77" s="133">
        <f t="shared" si="6"/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L77" s="62"/>
    </row>
    <row r="78" spans="1:26" ht="15.75" customHeight="1" x14ac:dyDescent="0.25">
      <c r="A78" s="127" t="s">
        <v>131</v>
      </c>
      <c r="B78" s="8" t="s">
        <v>318</v>
      </c>
      <c r="C78" s="133">
        <f t="shared" si="6"/>
        <v>852400</v>
      </c>
      <c r="D78" s="129">
        <v>0</v>
      </c>
      <c r="E78" s="129">
        <v>0</v>
      </c>
      <c r="F78" s="129">
        <v>9400</v>
      </c>
      <c r="G78" s="129">
        <v>0</v>
      </c>
      <c r="H78" s="129">
        <v>0</v>
      </c>
      <c r="I78" s="129">
        <v>843000</v>
      </c>
      <c r="L78" s="62"/>
    </row>
    <row r="79" spans="1:26" ht="15.75" customHeight="1" x14ac:dyDescent="0.25">
      <c r="A79" s="127" t="s">
        <v>133</v>
      </c>
      <c r="B79" s="8" t="s">
        <v>319</v>
      </c>
      <c r="C79" s="133">
        <f t="shared" si="6"/>
        <v>86440</v>
      </c>
      <c r="D79" s="129">
        <v>0</v>
      </c>
      <c r="E79" s="129">
        <v>0</v>
      </c>
      <c r="F79" s="129">
        <v>0</v>
      </c>
      <c r="G79" s="129">
        <v>86440</v>
      </c>
      <c r="H79" s="129">
        <v>0</v>
      </c>
      <c r="I79" s="129">
        <v>0</v>
      </c>
      <c r="L79" s="62"/>
    </row>
    <row r="80" spans="1:26" ht="15.75" customHeight="1" x14ac:dyDescent="0.25">
      <c r="A80" s="127" t="s">
        <v>136</v>
      </c>
      <c r="B80" s="8" t="s">
        <v>320</v>
      </c>
      <c r="C80" s="133">
        <f t="shared" si="6"/>
        <v>3618700</v>
      </c>
      <c r="D80" s="129">
        <v>0</v>
      </c>
      <c r="E80" s="129">
        <v>54700</v>
      </c>
      <c r="F80" s="129">
        <v>3564000</v>
      </c>
      <c r="G80" s="129">
        <v>0</v>
      </c>
      <c r="H80" s="129">
        <v>0</v>
      </c>
      <c r="I80" s="129">
        <v>0</v>
      </c>
      <c r="L80" s="62"/>
    </row>
    <row r="81" spans="1:26" ht="15.75" customHeight="1" x14ac:dyDescent="0.25">
      <c r="A81" s="127" t="s">
        <v>183</v>
      </c>
      <c r="B81" s="8" t="s">
        <v>321</v>
      </c>
      <c r="C81" s="133">
        <f t="shared" si="6"/>
        <v>4624500</v>
      </c>
      <c r="D81" s="129">
        <v>0</v>
      </c>
      <c r="E81" s="129">
        <v>646500</v>
      </c>
      <c r="F81" s="129">
        <v>3978000</v>
      </c>
      <c r="G81" s="129">
        <v>0</v>
      </c>
      <c r="H81" s="129">
        <v>0</v>
      </c>
      <c r="I81" s="129">
        <v>0</v>
      </c>
      <c r="L81" s="62"/>
    </row>
    <row r="82" spans="1:26" ht="15.75" customHeight="1" x14ac:dyDescent="0.25">
      <c r="A82" s="127" t="s">
        <v>94</v>
      </c>
      <c r="B82" s="8" t="s">
        <v>322</v>
      </c>
      <c r="C82" s="133">
        <f t="shared" si="6"/>
        <v>640000</v>
      </c>
      <c r="D82" s="129">
        <v>640000</v>
      </c>
      <c r="E82" s="129">
        <v>0</v>
      </c>
      <c r="F82" s="129">
        <v>0</v>
      </c>
      <c r="G82" s="129">
        <v>0</v>
      </c>
      <c r="H82" s="129">
        <v>0</v>
      </c>
      <c r="I82" s="129">
        <v>0</v>
      </c>
      <c r="L82" s="62"/>
    </row>
    <row r="83" spans="1:26" ht="15.75" customHeight="1" x14ac:dyDescent="0.25">
      <c r="A83" s="127" t="s">
        <v>140</v>
      </c>
      <c r="B83" s="8" t="s">
        <v>323</v>
      </c>
      <c r="C83" s="133">
        <f t="shared" si="6"/>
        <v>11340</v>
      </c>
      <c r="D83" s="129">
        <v>0</v>
      </c>
      <c r="E83" s="129">
        <v>0</v>
      </c>
      <c r="F83" s="129">
        <v>0</v>
      </c>
      <c r="G83" s="129">
        <v>11340</v>
      </c>
      <c r="H83" s="129">
        <v>0</v>
      </c>
      <c r="I83" s="129">
        <v>0</v>
      </c>
      <c r="J83" s="19"/>
      <c r="K83" s="19"/>
      <c r="L83" s="28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27" t="s">
        <v>142</v>
      </c>
      <c r="B84" s="8" t="s">
        <v>324</v>
      </c>
      <c r="C84" s="133">
        <f t="shared" si="6"/>
        <v>2900000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2900000</v>
      </c>
      <c r="J84" s="18"/>
      <c r="K84" s="18"/>
      <c r="L84" s="139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 x14ac:dyDescent="0.25">
      <c r="A85" s="127" t="s">
        <v>144</v>
      </c>
      <c r="B85" s="8" t="s">
        <v>325</v>
      </c>
      <c r="C85" s="133">
        <f t="shared" si="6"/>
        <v>1100</v>
      </c>
      <c r="D85" s="129">
        <v>0</v>
      </c>
      <c r="E85" s="129">
        <v>1100</v>
      </c>
      <c r="F85" s="129">
        <v>0</v>
      </c>
      <c r="G85" s="129">
        <v>0</v>
      </c>
      <c r="H85" s="129">
        <v>0</v>
      </c>
      <c r="I85" s="129">
        <v>0</v>
      </c>
      <c r="J85" s="18"/>
      <c r="K85" s="18"/>
      <c r="L85" s="139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 x14ac:dyDescent="0.25">
      <c r="A86" s="127" t="s">
        <v>108</v>
      </c>
      <c r="B86" s="8" t="s">
        <v>326</v>
      </c>
      <c r="C86" s="133">
        <f t="shared" si="6"/>
        <v>4779460</v>
      </c>
      <c r="D86" s="129">
        <v>0</v>
      </c>
      <c r="E86" s="129">
        <v>3900</v>
      </c>
      <c r="F86" s="129">
        <v>26100</v>
      </c>
      <c r="G86" s="129">
        <v>4749460</v>
      </c>
      <c r="H86" s="129">
        <v>0</v>
      </c>
      <c r="I86" s="129">
        <v>0</v>
      </c>
      <c r="J86" s="18"/>
      <c r="K86" s="18"/>
      <c r="L86" s="139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 x14ac:dyDescent="0.25">
      <c r="A87" s="127" t="s">
        <v>212</v>
      </c>
      <c r="B87" s="8" t="s">
        <v>327</v>
      </c>
      <c r="C87" s="133">
        <f t="shared" si="6"/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8"/>
      <c r="K87" s="18"/>
      <c r="L87" s="139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 x14ac:dyDescent="0.25">
      <c r="A88" s="127" t="s">
        <v>328</v>
      </c>
      <c r="B88" s="8" t="s">
        <v>329</v>
      </c>
      <c r="C88" s="133">
        <f t="shared" si="6"/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0</v>
      </c>
      <c r="J88" s="18"/>
      <c r="K88" s="18"/>
      <c r="L88" s="139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 x14ac:dyDescent="0.25">
      <c r="A89" s="127" t="s">
        <v>146</v>
      </c>
      <c r="B89" s="8" t="s">
        <v>330</v>
      </c>
      <c r="C89" s="133">
        <f t="shared" si="6"/>
        <v>40520</v>
      </c>
      <c r="D89" s="129">
        <v>0</v>
      </c>
      <c r="E89" s="129">
        <v>0</v>
      </c>
      <c r="F89" s="129">
        <v>0</v>
      </c>
      <c r="G89" s="129">
        <v>40520</v>
      </c>
      <c r="H89" s="129">
        <v>0</v>
      </c>
      <c r="I89" s="129">
        <v>0</v>
      </c>
      <c r="J89" s="18"/>
      <c r="K89" s="18"/>
      <c r="L89" s="139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 x14ac:dyDescent="0.25">
      <c r="A90" s="127" t="s">
        <v>150</v>
      </c>
      <c r="B90" s="8" t="s">
        <v>331</v>
      </c>
      <c r="C90" s="133">
        <f t="shared" si="6"/>
        <v>83594280</v>
      </c>
      <c r="D90" s="129">
        <v>1290900</v>
      </c>
      <c r="E90" s="129">
        <v>336000</v>
      </c>
      <c r="F90" s="129">
        <v>12000</v>
      </c>
      <c r="G90" s="129">
        <v>199760</v>
      </c>
      <c r="H90" s="129">
        <v>2163200</v>
      </c>
      <c r="I90" s="129">
        <v>79592420</v>
      </c>
      <c r="J90" s="18"/>
      <c r="K90" s="18"/>
      <c r="L90" s="139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 x14ac:dyDescent="0.25">
      <c r="A91" s="127" t="s">
        <v>332</v>
      </c>
      <c r="B91" s="8" t="s">
        <v>333</v>
      </c>
      <c r="C91" s="133">
        <f t="shared" si="6"/>
        <v>18581890</v>
      </c>
      <c r="D91" s="129">
        <v>3828010</v>
      </c>
      <c r="E91" s="129">
        <v>1507120</v>
      </c>
      <c r="F91" s="129">
        <v>2135790</v>
      </c>
      <c r="G91" s="129">
        <v>2896800</v>
      </c>
      <c r="H91" s="129">
        <v>3275980</v>
      </c>
      <c r="I91" s="129">
        <v>4938190</v>
      </c>
      <c r="L91" s="62"/>
    </row>
    <row r="92" spans="1:26" ht="15.75" customHeight="1" x14ac:dyDescent="0.25">
      <c r="A92" s="102"/>
      <c r="B92" s="115" t="s">
        <v>288</v>
      </c>
      <c r="C92" s="103">
        <f t="shared" ref="C92:I92" si="7">SUM(C70:C91)</f>
        <v>175672871</v>
      </c>
      <c r="D92" s="103">
        <f t="shared" si="7"/>
        <v>9352910</v>
      </c>
      <c r="E92" s="103">
        <f t="shared" si="7"/>
        <v>2554330</v>
      </c>
      <c r="F92" s="103">
        <f t="shared" si="7"/>
        <v>10053190</v>
      </c>
      <c r="G92" s="103">
        <f t="shared" si="7"/>
        <v>43827451</v>
      </c>
      <c r="H92" s="103">
        <f t="shared" si="7"/>
        <v>9924980</v>
      </c>
      <c r="I92" s="103">
        <f t="shared" si="7"/>
        <v>99960010</v>
      </c>
      <c r="J92" s="19"/>
      <c r="K92" s="62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L93" s="62"/>
    </row>
    <row r="94" spans="1:26" ht="21" customHeight="1" x14ac:dyDescent="0.25">
      <c r="A94" s="134" t="s">
        <v>68</v>
      </c>
      <c r="B94" s="134" t="s">
        <v>381</v>
      </c>
      <c r="C94" s="134" t="s">
        <v>234</v>
      </c>
      <c r="D94" s="134" t="s">
        <v>397</v>
      </c>
      <c r="E94" s="134" t="s">
        <v>403</v>
      </c>
      <c r="F94" s="134" t="s">
        <v>399</v>
      </c>
      <c r="G94" s="134" t="s">
        <v>400</v>
      </c>
      <c r="H94" s="134" t="s">
        <v>401</v>
      </c>
      <c r="I94" s="134" t="s">
        <v>402</v>
      </c>
      <c r="J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6" t="s">
        <v>335</v>
      </c>
      <c r="B95" s="110"/>
      <c r="C95" s="110"/>
      <c r="D95" s="110">
        <v>511</v>
      </c>
      <c r="E95" s="110">
        <v>512</v>
      </c>
      <c r="F95" s="110">
        <v>513</v>
      </c>
      <c r="G95" s="110">
        <v>514</v>
      </c>
      <c r="H95" s="110">
        <v>515</v>
      </c>
      <c r="I95" s="110">
        <v>516</v>
      </c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5.75" customHeight="1" x14ac:dyDescent="0.25">
      <c r="A96" s="127" t="s">
        <v>79</v>
      </c>
      <c r="B96" s="8" t="s">
        <v>336</v>
      </c>
      <c r="C96" s="133">
        <f t="shared" ref="C96:C106" si="8">SUM(D96:I96)</f>
        <v>0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0"/>
      <c r="K96" s="110"/>
      <c r="L96" s="138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5.75" customHeight="1" x14ac:dyDescent="0.25">
      <c r="A97" s="127" t="s">
        <v>82</v>
      </c>
      <c r="B97" s="8" t="s">
        <v>337</v>
      </c>
      <c r="C97" s="133">
        <f t="shared" si="8"/>
        <v>690000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690000</v>
      </c>
      <c r="K97" s="110"/>
      <c r="L97" s="62"/>
    </row>
    <row r="98" spans="1:26" ht="15.75" customHeight="1" x14ac:dyDescent="0.25">
      <c r="A98" s="127" t="s">
        <v>84</v>
      </c>
      <c r="B98" s="8" t="s">
        <v>338</v>
      </c>
      <c r="C98" s="133">
        <f t="shared" si="8"/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8"/>
      <c r="K98" s="110"/>
      <c r="L98" s="65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127" t="s">
        <v>86</v>
      </c>
      <c r="B99" s="8" t="s">
        <v>339</v>
      </c>
      <c r="C99" s="133">
        <f t="shared" si="8"/>
        <v>5578300</v>
      </c>
      <c r="D99" s="129">
        <v>3978300</v>
      </c>
      <c r="E99" s="129">
        <v>0</v>
      </c>
      <c r="F99" s="129">
        <v>0</v>
      </c>
      <c r="G99" s="129">
        <v>0</v>
      </c>
      <c r="H99" s="129">
        <v>0</v>
      </c>
      <c r="I99" s="129">
        <v>1600000</v>
      </c>
      <c r="J99" s="8"/>
      <c r="K99" s="110"/>
      <c r="L99" s="65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127" t="s">
        <v>88</v>
      </c>
      <c r="B100" s="8" t="s">
        <v>340</v>
      </c>
      <c r="C100" s="133">
        <f t="shared" si="8"/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K100" s="110"/>
      <c r="L100" s="62"/>
    </row>
    <row r="101" spans="1:26" ht="15.75" customHeight="1" x14ac:dyDescent="0.25">
      <c r="A101" s="127" t="s">
        <v>90</v>
      </c>
      <c r="B101" s="8" t="s">
        <v>341</v>
      </c>
      <c r="C101" s="133">
        <f t="shared" si="8"/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K101" s="110"/>
      <c r="L101" s="62"/>
    </row>
    <row r="102" spans="1:26" ht="15.75" customHeight="1" x14ac:dyDescent="0.25">
      <c r="A102" s="127" t="s">
        <v>165</v>
      </c>
      <c r="B102" s="8" t="s">
        <v>342</v>
      </c>
      <c r="C102" s="133">
        <f t="shared" si="8"/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0</v>
      </c>
      <c r="K102" s="110"/>
      <c r="L102" s="62"/>
    </row>
    <row r="103" spans="1:26" ht="15.75" customHeight="1" x14ac:dyDescent="0.25">
      <c r="A103" s="127" t="s">
        <v>92</v>
      </c>
      <c r="B103" s="8" t="s">
        <v>343</v>
      </c>
      <c r="C103" s="133">
        <f t="shared" si="8"/>
        <v>16664708</v>
      </c>
      <c r="D103" s="129">
        <v>14689108</v>
      </c>
      <c r="E103" s="129">
        <v>0</v>
      </c>
      <c r="F103" s="129">
        <v>0</v>
      </c>
      <c r="G103" s="129">
        <v>1525600</v>
      </c>
      <c r="H103" s="129">
        <v>0</v>
      </c>
      <c r="I103" s="129">
        <v>450000</v>
      </c>
      <c r="K103" s="110"/>
      <c r="L103" s="62"/>
    </row>
    <row r="104" spans="1:26" ht="15.75" customHeight="1" x14ac:dyDescent="0.25">
      <c r="A104" s="127" t="s">
        <v>131</v>
      </c>
      <c r="B104" s="8" t="s">
        <v>344</v>
      </c>
      <c r="C104" s="133">
        <f t="shared" si="8"/>
        <v>12732744</v>
      </c>
      <c r="D104" s="129">
        <v>0</v>
      </c>
      <c r="E104" s="129">
        <v>0</v>
      </c>
      <c r="F104" s="129"/>
      <c r="G104" s="129">
        <f>4070160-1525600</f>
        <v>2544560</v>
      </c>
      <c r="H104" s="129">
        <v>0</v>
      </c>
      <c r="I104" s="129">
        <v>10188184</v>
      </c>
      <c r="K104" s="110"/>
      <c r="L104" s="62"/>
    </row>
    <row r="105" spans="1:26" ht="15.75" customHeight="1" x14ac:dyDescent="0.25">
      <c r="A105" s="127" t="s">
        <v>133</v>
      </c>
      <c r="B105" s="8" t="s">
        <v>345</v>
      </c>
      <c r="C105" s="133">
        <f t="shared" si="8"/>
        <v>6087316</v>
      </c>
      <c r="D105" s="129">
        <v>5508416</v>
      </c>
      <c r="E105" s="129">
        <v>228900</v>
      </c>
      <c r="F105" s="129">
        <v>0</v>
      </c>
      <c r="G105" s="129">
        <v>0</v>
      </c>
      <c r="H105" s="129">
        <v>0</v>
      </c>
      <c r="I105" s="129">
        <v>350000</v>
      </c>
      <c r="K105" s="110"/>
      <c r="L105" s="62"/>
    </row>
    <row r="106" spans="1:26" ht="15.75" customHeight="1" x14ac:dyDescent="0.25">
      <c r="A106" s="127" t="s">
        <v>346</v>
      </c>
      <c r="B106" s="8" t="s">
        <v>347</v>
      </c>
      <c r="C106" s="133">
        <f t="shared" si="8"/>
        <v>1539790</v>
      </c>
      <c r="D106" s="129">
        <v>0</v>
      </c>
      <c r="E106" s="129">
        <v>0</v>
      </c>
      <c r="F106" s="129">
        <v>0</v>
      </c>
      <c r="G106" s="129">
        <v>639000</v>
      </c>
      <c r="H106" s="129">
        <v>900790</v>
      </c>
      <c r="I106" s="129">
        <v>0</v>
      </c>
      <c r="K106" s="110"/>
      <c r="L106" s="62"/>
    </row>
    <row r="107" spans="1:26" ht="15.75" customHeight="1" x14ac:dyDescent="0.25">
      <c r="A107" s="102"/>
      <c r="B107" s="115" t="s">
        <v>288</v>
      </c>
      <c r="C107" s="103">
        <f t="shared" ref="C107:I107" si="9">SUM(C96:C106)</f>
        <v>43292858</v>
      </c>
      <c r="D107" s="103">
        <f t="shared" si="9"/>
        <v>24175824</v>
      </c>
      <c r="E107" s="103">
        <f t="shared" si="9"/>
        <v>228900</v>
      </c>
      <c r="F107" s="103">
        <f t="shared" si="9"/>
        <v>0</v>
      </c>
      <c r="G107" s="103">
        <f t="shared" si="9"/>
        <v>4709160</v>
      </c>
      <c r="H107" s="103">
        <f t="shared" si="9"/>
        <v>900790</v>
      </c>
      <c r="I107" s="103">
        <f t="shared" si="9"/>
        <v>13278184</v>
      </c>
      <c r="J107" s="19"/>
      <c r="K107" s="62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K108" s="110"/>
      <c r="L108" s="62"/>
    </row>
    <row r="109" spans="1:26" ht="21" customHeight="1" x14ac:dyDescent="0.25">
      <c r="A109" s="134" t="s">
        <v>68</v>
      </c>
      <c r="B109" s="134" t="s">
        <v>348</v>
      </c>
      <c r="C109" s="134" t="s">
        <v>234</v>
      </c>
      <c r="D109" s="134" t="s">
        <v>397</v>
      </c>
      <c r="E109" s="134" t="s">
        <v>403</v>
      </c>
      <c r="F109" s="134" t="s">
        <v>399</v>
      </c>
      <c r="G109" s="134" t="s">
        <v>400</v>
      </c>
      <c r="H109" s="134" t="s">
        <v>401</v>
      </c>
      <c r="I109" s="134" t="s">
        <v>402</v>
      </c>
      <c r="J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110"/>
      <c r="C110" s="110"/>
      <c r="D110" s="110">
        <v>511</v>
      </c>
      <c r="E110" s="110">
        <v>512</v>
      </c>
      <c r="F110" s="110">
        <v>513</v>
      </c>
      <c r="G110" s="110">
        <v>514</v>
      </c>
      <c r="H110" s="110">
        <v>515</v>
      </c>
      <c r="I110" s="110">
        <v>516</v>
      </c>
      <c r="J110" s="110"/>
      <c r="K110" s="110"/>
      <c r="L110" s="137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5.75" customHeight="1" x14ac:dyDescent="0.25">
      <c r="A111" s="135" t="s">
        <v>349</v>
      </c>
      <c r="B111" s="7" t="s">
        <v>350</v>
      </c>
      <c r="C111" s="133">
        <f t="shared" ref="C111:C123" si="10">SUM(D111:I111)</f>
        <v>0</v>
      </c>
      <c r="D111" s="133">
        <f t="shared" ref="D111:I111" si="11">+D112</f>
        <v>0</v>
      </c>
      <c r="E111" s="133">
        <f t="shared" si="11"/>
        <v>0</v>
      </c>
      <c r="F111" s="133">
        <f t="shared" si="11"/>
        <v>0</v>
      </c>
      <c r="G111" s="133">
        <f t="shared" si="11"/>
        <v>0</v>
      </c>
      <c r="H111" s="133">
        <f t="shared" si="11"/>
        <v>0</v>
      </c>
      <c r="I111" s="133">
        <f t="shared" si="11"/>
        <v>0</v>
      </c>
      <c r="J111" s="18"/>
      <c r="K111" s="18"/>
      <c r="L111" s="139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A112" s="127" t="s">
        <v>351</v>
      </c>
      <c r="B112" s="8" t="s">
        <v>352</v>
      </c>
      <c r="C112" s="133">
        <f t="shared" si="10"/>
        <v>0</v>
      </c>
      <c r="D112" s="116">
        <v>0</v>
      </c>
      <c r="E112" s="116">
        <v>0</v>
      </c>
      <c r="F112" s="116">
        <v>0</v>
      </c>
      <c r="G112" s="116">
        <v>0</v>
      </c>
      <c r="H112" s="116">
        <v>0</v>
      </c>
      <c r="I112" s="116">
        <v>0</v>
      </c>
    </row>
    <row r="113" spans="1:26" ht="15.75" customHeight="1" x14ac:dyDescent="0.25">
      <c r="A113" s="135" t="s">
        <v>353</v>
      </c>
      <c r="B113" s="7" t="s">
        <v>354</v>
      </c>
      <c r="C113" s="133">
        <f t="shared" si="10"/>
        <v>870000</v>
      </c>
      <c r="D113" s="133">
        <f t="shared" ref="D113:I113" si="12">+D114</f>
        <v>870000</v>
      </c>
      <c r="E113" s="133">
        <f t="shared" si="12"/>
        <v>0</v>
      </c>
      <c r="F113" s="133">
        <f t="shared" si="12"/>
        <v>0</v>
      </c>
      <c r="G113" s="133">
        <f t="shared" si="12"/>
        <v>0</v>
      </c>
      <c r="H113" s="133">
        <f t="shared" si="12"/>
        <v>0</v>
      </c>
      <c r="I113" s="133">
        <f t="shared" si="12"/>
        <v>0</v>
      </c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A114" s="127" t="s">
        <v>355</v>
      </c>
      <c r="B114" s="8" t="s">
        <v>356</v>
      </c>
      <c r="C114" s="133">
        <f t="shared" si="10"/>
        <v>870000</v>
      </c>
      <c r="D114" s="116">
        <v>870000</v>
      </c>
      <c r="E114" s="116">
        <v>0</v>
      </c>
      <c r="F114" s="116">
        <v>0</v>
      </c>
      <c r="G114" s="116">
        <v>0</v>
      </c>
      <c r="H114" s="116">
        <v>0</v>
      </c>
      <c r="I114" s="116">
        <v>0</v>
      </c>
    </row>
    <row r="115" spans="1:26" ht="15.75" customHeight="1" x14ac:dyDescent="0.25">
      <c r="A115" s="135" t="s">
        <v>357</v>
      </c>
      <c r="B115" s="7" t="s">
        <v>358</v>
      </c>
      <c r="C115" s="133">
        <f t="shared" si="10"/>
        <v>0</v>
      </c>
      <c r="D115" s="133">
        <f t="shared" ref="D115:I115" si="13">+D116</f>
        <v>0</v>
      </c>
      <c r="E115" s="133">
        <f t="shared" si="13"/>
        <v>0</v>
      </c>
      <c r="F115" s="133">
        <f t="shared" si="13"/>
        <v>0</v>
      </c>
      <c r="G115" s="133">
        <f t="shared" si="13"/>
        <v>0</v>
      </c>
      <c r="H115" s="133">
        <f t="shared" si="13"/>
        <v>0</v>
      </c>
      <c r="I115" s="133">
        <f t="shared" si="13"/>
        <v>0</v>
      </c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 x14ac:dyDescent="0.25">
      <c r="A116" s="127" t="s">
        <v>357</v>
      </c>
      <c r="B116" s="8" t="s">
        <v>359</v>
      </c>
      <c r="C116" s="133">
        <f t="shared" si="10"/>
        <v>0</v>
      </c>
      <c r="D116" s="116">
        <v>0</v>
      </c>
      <c r="E116" s="116">
        <v>0</v>
      </c>
      <c r="F116" s="116">
        <v>0</v>
      </c>
      <c r="G116" s="116">
        <v>0</v>
      </c>
      <c r="H116" s="116">
        <v>0</v>
      </c>
      <c r="I116" s="116">
        <v>0</v>
      </c>
    </row>
    <row r="117" spans="1:26" ht="15.75" customHeight="1" x14ac:dyDescent="0.25">
      <c r="A117" s="135" t="s">
        <v>360</v>
      </c>
      <c r="B117" s="7" t="s">
        <v>361</v>
      </c>
      <c r="C117" s="133">
        <f t="shared" si="10"/>
        <v>0</v>
      </c>
      <c r="D117" s="133">
        <f t="shared" ref="D117:I117" si="14">+D118</f>
        <v>0</v>
      </c>
      <c r="E117" s="133">
        <f t="shared" si="14"/>
        <v>0</v>
      </c>
      <c r="F117" s="133">
        <f t="shared" si="14"/>
        <v>0</v>
      </c>
      <c r="G117" s="133">
        <f t="shared" si="14"/>
        <v>0</v>
      </c>
      <c r="H117" s="133">
        <f t="shared" si="14"/>
        <v>0</v>
      </c>
      <c r="I117" s="133">
        <f t="shared" si="14"/>
        <v>0</v>
      </c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 x14ac:dyDescent="0.25">
      <c r="A118" s="127" t="s">
        <v>362</v>
      </c>
      <c r="B118" s="8" t="s">
        <v>363</v>
      </c>
      <c r="C118" s="133">
        <f t="shared" si="10"/>
        <v>0</v>
      </c>
      <c r="D118" s="116">
        <v>0</v>
      </c>
      <c r="E118" s="116">
        <v>0</v>
      </c>
      <c r="F118" s="116">
        <v>0</v>
      </c>
      <c r="G118" s="116">
        <v>0</v>
      </c>
      <c r="H118" s="116">
        <v>0</v>
      </c>
      <c r="I118" s="116">
        <v>0</v>
      </c>
    </row>
    <row r="119" spans="1:26" ht="15.75" customHeight="1" x14ac:dyDescent="0.25">
      <c r="A119" s="135" t="s">
        <v>364</v>
      </c>
      <c r="B119" s="7" t="s">
        <v>365</v>
      </c>
      <c r="C119" s="133">
        <f t="shared" si="10"/>
        <v>0</v>
      </c>
      <c r="D119" s="133">
        <f t="shared" ref="D119:I119" si="15">+D120</f>
        <v>0</v>
      </c>
      <c r="E119" s="133">
        <f t="shared" si="15"/>
        <v>0</v>
      </c>
      <c r="F119" s="133">
        <f t="shared" si="15"/>
        <v>0</v>
      </c>
      <c r="G119" s="133">
        <f t="shared" si="15"/>
        <v>0</v>
      </c>
      <c r="H119" s="133">
        <f t="shared" si="15"/>
        <v>0</v>
      </c>
      <c r="I119" s="133">
        <f t="shared" si="15"/>
        <v>0</v>
      </c>
      <c r="J119" s="18"/>
      <c r="K119" s="18"/>
      <c r="L119" s="18"/>
      <c r="M119" s="18"/>
      <c r="N119" s="124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 x14ac:dyDescent="0.25">
      <c r="A120" s="127" t="s">
        <v>366</v>
      </c>
      <c r="B120" s="8" t="s">
        <v>367</v>
      </c>
      <c r="C120" s="133">
        <f t="shared" si="10"/>
        <v>0</v>
      </c>
      <c r="D120" s="116">
        <v>0</v>
      </c>
      <c r="E120" s="116">
        <v>0</v>
      </c>
      <c r="F120" s="116">
        <v>0</v>
      </c>
      <c r="G120" s="116">
        <v>0</v>
      </c>
      <c r="H120" s="116">
        <v>0</v>
      </c>
      <c r="I120" s="116">
        <v>0</v>
      </c>
    </row>
    <row r="121" spans="1:26" ht="15.75" customHeight="1" x14ac:dyDescent="0.25">
      <c r="A121" s="135" t="s">
        <v>368</v>
      </c>
      <c r="B121" s="7" t="s">
        <v>369</v>
      </c>
      <c r="C121" s="133">
        <f t="shared" si="10"/>
        <v>0</v>
      </c>
      <c r="D121" s="133">
        <f t="shared" ref="D121:I121" si="16">SUM(D122:D123)</f>
        <v>0</v>
      </c>
      <c r="E121" s="133">
        <f t="shared" si="16"/>
        <v>0</v>
      </c>
      <c r="F121" s="133">
        <f t="shared" si="16"/>
        <v>0</v>
      </c>
      <c r="G121" s="133">
        <f t="shared" si="16"/>
        <v>0</v>
      </c>
      <c r="H121" s="133">
        <f t="shared" si="16"/>
        <v>0</v>
      </c>
      <c r="I121" s="133">
        <f t="shared" si="16"/>
        <v>0</v>
      </c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 x14ac:dyDescent="0.25">
      <c r="A122" s="127" t="s">
        <v>370</v>
      </c>
      <c r="B122" s="8" t="s">
        <v>371</v>
      </c>
      <c r="C122" s="133">
        <f t="shared" si="10"/>
        <v>0</v>
      </c>
      <c r="D122" s="116">
        <v>0</v>
      </c>
      <c r="E122" s="116">
        <v>0</v>
      </c>
      <c r="F122" s="116">
        <v>0</v>
      </c>
      <c r="G122" s="116">
        <v>0</v>
      </c>
      <c r="H122" s="116">
        <v>0</v>
      </c>
      <c r="I122" s="116">
        <v>0</v>
      </c>
    </row>
    <row r="123" spans="1:26" ht="15.75" customHeight="1" x14ac:dyDescent="0.25">
      <c r="A123" s="127" t="s">
        <v>372</v>
      </c>
      <c r="B123" s="8" t="s">
        <v>373</v>
      </c>
      <c r="C123" s="133">
        <f t="shared" si="10"/>
        <v>0</v>
      </c>
      <c r="D123" s="116">
        <v>0</v>
      </c>
      <c r="E123" s="116">
        <v>0</v>
      </c>
      <c r="F123" s="116">
        <v>0</v>
      </c>
      <c r="G123" s="116">
        <v>0</v>
      </c>
      <c r="H123" s="116">
        <v>0</v>
      </c>
      <c r="I123" s="116">
        <v>0</v>
      </c>
    </row>
    <row r="124" spans="1:26" ht="15.75" customHeight="1" x14ac:dyDescent="0.25">
      <c r="A124" s="102"/>
      <c r="B124" s="115" t="s">
        <v>288</v>
      </c>
      <c r="C124" s="103">
        <f t="shared" ref="C124:I124" si="17">+C111+C113+C115+C117+C119+C121</f>
        <v>870000</v>
      </c>
      <c r="D124" s="103">
        <f t="shared" si="17"/>
        <v>870000</v>
      </c>
      <c r="E124" s="103">
        <f t="shared" si="17"/>
        <v>0</v>
      </c>
      <c r="F124" s="103">
        <f t="shared" si="17"/>
        <v>0</v>
      </c>
      <c r="G124" s="103">
        <f t="shared" si="17"/>
        <v>0</v>
      </c>
      <c r="H124" s="103">
        <f t="shared" si="17"/>
        <v>0</v>
      </c>
      <c r="I124" s="103">
        <f t="shared" si="17"/>
        <v>0</v>
      </c>
      <c r="J124" s="19"/>
      <c r="K124" s="62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383" t="s">
        <v>374</v>
      </c>
      <c r="B125" s="382"/>
      <c r="C125" s="103">
        <f t="shared" ref="C125:I125" si="18">+C28+C46+C66+C92+C107+C124</f>
        <v>332278964</v>
      </c>
      <c r="D125" s="103">
        <f t="shared" si="18"/>
        <v>55145825</v>
      </c>
      <c r="E125" s="103">
        <f t="shared" si="18"/>
        <v>18421408</v>
      </c>
      <c r="F125" s="103">
        <f t="shared" si="18"/>
        <v>13500693</v>
      </c>
      <c r="G125" s="103">
        <f t="shared" si="18"/>
        <v>62292205</v>
      </c>
      <c r="H125" s="103">
        <f t="shared" si="18"/>
        <v>33198394</v>
      </c>
      <c r="I125" s="103">
        <f t="shared" si="18"/>
        <v>149720439</v>
      </c>
      <c r="J125" s="19"/>
      <c r="K125" s="62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/>
    <row r="127" spans="1:26" ht="15.75" customHeight="1" x14ac:dyDescent="0.25"/>
    <row r="128" spans="1:26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">
    <mergeCell ref="A8:I8"/>
    <mergeCell ref="A9:I9"/>
    <mergeCell ref="A10:I10"/>
    <mergeCell ref="A125:B125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40.42578125" customWidth="1"/>
    <col min="2" max="2" width="17.28515625" customWidth="1"/>
    <col min="3" max="3" width="16.28515625" customWidth="1"/>
    <col min="4" max="4" width="21.28515625" customWidth="1"/>
    <col min="5" max="5" width="18.42578125" customWidth="1"/>
    <col min="6" max="6" width="21.5703125" customWidth="1"/>
    <col min="7" max="7" width="21.28515625" customWidth="1"/>
    <col min="8" max="8" width="11" customWidth="1"/>
    <col min="9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</row>
    <row r="10" spans="1:26" x14ac:dyDescent="0.25">
      <c r="A10" s="371" t="s">
        <v>405</v>
      </c>
      <c r="B10" s="372"/>
      <c r="C10" s="372"/>
      <c r="D10" s="372"/>
      <c r="E10" s="372"/>
      <c r="F10" s="372"/>
      <c r="G10" s="372"/>
    </row>
    <row r="11" spans="1:26" ht="7.5" customHeight="1" x14ac:dyDescent="0.25"/>
    <row r="12" spans="1:26" ht="45.75" customHeight="1" x14ac:dyDescent="0.25">
      <c r="A12" s="134" t="s">
        <v>4</v>
      </c>
      <c r="B12" s="134" t="s">
        <v>234</v>
      </c>
      <c r="C12" s="125" t="s">
        <v>376</v>
      </c>
      <c r="D12" s="125" t="s">
        <v>406</v>
      </c>
      <c r="E12" s="125" t="s">
        <v>407</v>
      </c>
      <c r="F12" s="125" t="s">
        <v>408</v>
      </c>
      <c r="G12" s="125" t="s">
        <v>409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110"/>
      <c r="B13" s="110"/>
      <c r="C13" s="10">
        <v>911</v>
      </c>
      <c r="D13" s="10">
        <v>912</v>
      </c>
      <c r="E13" s="10">
        <v>913</v>
      </c>
      <c r="F13" s="10">
        <v>914</v>
      </c>
      <c r="G13" s="10">
        <v>915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x14ac:dyDescent="0.25">
      <c r="A14" s="102" t="s">
        <v>240</v>
      </c>
      <c r="B14" s="103">
        <f t="shared" ref="B14:G14" si="0">SUM(B15:B19)</f>
        <v>418588174</v>
      </c>
      <c r="C14" s="103">
        <f t="shared" si="0"/>
        <v>55963370</v>
      </c>
      <c r="D14" s="103">
        <f t="shared" si="0"/>
        <v>162563182</v>
      </c>
      <c r="E14" s="103">
        <f t="shared" si="0"/>
        <v>130162106</v>
      </c>
      <c r="F14" s="103">
        <f t="shared" si="0"/>
        <v>63631010</v>
      </c>
      <c r="G14" s="103">
        <f t="shared" si="0"/>
        <v>6268506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05" t="s">
        <v>241</v>
      </c>
      <c r="B15" s="106">
        <f t="shared" ref="B15:B19" si="1">SUM(C15:G15)</f>
        <v>194490060</v>
      </c>
      <c r="C15" s="107">
        <f>+'DES HUM A'!C16</f>
        <v>15701831</v>
      </c>
      <c r="D15" s="107">
        <f>+'DES HUM A'!D16</f>
        <v>54865133</v>
      </c>
      <c r="E15" s="107">
        <f>+'DES HUM A'!E16</f>
        <v>93568440</v>
      </c>
      <c r="F15" s="107">
        <f>+'DES HUM A'!F16</f>
        <v>26865330</v>
      </c>
      <c r="G15" s="107">
        <f>+'DES HUM A'!G16</f>
        <v>3489326</v>
      </c>
    </row>
    <row r="16" spans="1:26" x14ac:dyDescent="0.25">
      <c r="A16" s="105" t="s">
        <v>242</v>
      </c>
      <c r="B16" s="106">
        <f t="shared" si="1"/>
        <v>38500519</v>
      </c>
      <c r="C16" s="107">
        <f>+'DES HUM A'!C19</f>
        <v>18265239</v>
      </c>
      <c r="D16" s="107">
        <f>+'DES HUM A'!D19</f>
        <v>6170100</v>
      </c>
      <c r="E16" s="107">
        <f>+'DES HUM A'!E19</f>
        <v>7625260</v>
      </c>
      <c r="F16" s="107">
        <f>+'DES HUM A'!F19</f>
        <v>6140440</v>
      </c>
      <c r="G16" s="107">
        <f>+'DES HUM A'!G19</f>
        <v>299480</v>
      </c>
    </row>
    <row r="17" spans="1:26" x14ac:dyDescent="0.25">
      <c r="A17" s="105" t="s">
        <v>243</v>
      </c>
      <c r="B17" s="106">
        <f t="shared" si="1"/>
        <v>93050805</v>
      </c>
      <c r="C17" s="107">
        <f>+'DES HUM A'!C20</f>
        <v>11686010</v>
      </c>
      <c r="D17" s="107">
        <f>+'DES HUM A'!D20</f>
        <v>29437949</v>
      </c>
      <c r="E17" s="107">
        <f>+'DES HUM A'!E20</f>
        <v>24863206</v>
      </c>
      <c r="F17" s="107">
        <f>+'DES HUM A'!F20</f>
        <v>24583940</v>
      </c>
      <c r="G17" s="107">
        <f>+'DES HUM A'!G20</f>
        <v>2479700</v>
      </c>
    </row>
    <row r="18" spans="1:26" x14ac:dyDescent="0.25">
      <c r="A18" s="105" t="s">
        <v>244</v>
      </c>
      <c r="B18" s="106">
        <f t="shared" si="1"/>
        <v>0</v>
      </c>
      <c r="C18" s="107">
        <f>+'DES HUM A'!C21</f>
        <v>0</v>
      </c>
      <c r="D18" s="107">
        <f>+'DES HUM A'!D21</f>
        <v>0</v>
      </c>
      <c r="E18" s="107">
        <f>+'DES HUM A'!E21</f>
        <v>0</v>
      </c>
      <c r="F18" s="107">
        <f>+'DES HUM A'!F21</f>
        <v>0</v>
      </c>
      <c r="G18" s="107">
        <f>+'DES HUM A'!G21</f>
        <v>0</v>
      </c>
    </row>
    <row r="19" spans="1:26" x14ac:dyDescent="0.25">
      <c r="A19" s="105" t="s">
        <v>245</v>
      </c>
      <c r="B19" s="106">
        <f t="shared" si="1"/>
        <v>92546790</v>
      </c>
      <c r="C19" s="107">
        <f>+'DES HUM A'!C22</f>
        <v>10310290</v>
      </c>
      <c r="D19" s="107">
        <f>+'DES HUM A'!D22</f>
        <v>72090000</v>
      </c>
      <c r="E19" s="107">
        <f>+'DES HUM A'!E22</f>
        <v>4105200</v>
      </c>
      <c r="F19" s="107">
        <f>+'DES HUM A'!F22</f>
        <v>6041300</v>
      </c>
      <c r="G19" s="107">
        <f>+'DES HUM A'!G22</f>
        <v>0</v>
      </c>
    </row>
    <row r="20" spans="1:26" x14ac:dyDescent="0.25">
      <c r="A20" s="115" t="s">
        <v>246</v>
      </c>
      <c r="B20" s="103">
        <f t="shared" ref="B20:G20" si="2">SUM(B21:B24)</f>
        <v>186881624</v>
      </c>
      <c r="C20" s="103">
        <f t="shared" si="2"/>
        <v>25601080</v>
      </c>
      <c r="D20" s="103">
        <f t="shared" si="2"/>
        <v>154920864</v>
      </c>
      <c r="E20" s="103">
        <f t="shared" si="2"/>
        <v>4462700</v>
      </c>
      <c r="F20" s="103">
        <f t="shared" si="2"/>
        <v>1790570</v>
      </c>
      <c r="G20" s="103">
        <f t="shared" si="2"/>
        <v>106410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05" t="s">
        <v>247</v>
      </c>
      <c r="B21" s="106">
        <f t="shared" ref="B21:B24" si="3">SUM(C21:G21)</f>
        <v>9532820</v>
      </c>
      <c r="C21" s="107">
        <f>+'DES HUM A'!C25</f>
        <v>2851080</v>
      </c>
      <c r="D21" s="107">
        <f>+'DES HUM A'!D25</f>
        <v>1322060</v>
      </c>
      <c r="E21" s="107">
        <f>+'DES HUM A'!E25</f>
        <v>4462700</v>
      </c>
      <c r="F21" s="107">
        <f>+'DES HUM A'!F25</f>
        <v>790570</v>
      </c>
      <c r="G21" s="107">
        <f>+'DES HUM A'!G25</f>
        <v>106410</v>
      </c>
    </row>
    <row r="22" spans="1:26" ht="15.75" customHeight="1" x14ac:dyDescent="0.25">
      <c r="A22" s="105" t="s">
        <v>248</v>
      </c>
      <c r="B22" s="106">
        <f t="shared" si="3"/>
        <v>137698804</v>
      </c>
      <c r="C22" s="107">
        <f>+'DES HUM A'!C26</f>
        <v>0</v>
      </c>
      <c r="D22" s="107">
        <f>+'DES HUM A'!D26</f>
        <v>137698804</v>
      </c>
      <c r="E22" s="107">
        <f>+'DES HUM A'!E26</f>
        <v>0</v>
      </c>
      <c r="F22" s="107">
        <f>+'DES HUM A'!F26</f>
        <v>0</v>
      </c>
      <c r="G22" s="107">
        <f>+'DES HUM A'!G26</f>
        <v>0</v>
      </c>
    </row>
    <row r="23" spans="1:26" ht="15.75" customHeight="1" x14ac:dyDescent="0.25">
      <c r="A23" s="105" t="s">
        <v>249</v>
      </c>
      <c r="B23" s="106">
        <f t="shared" si="3"/>
        <v>1000000</v>
      </c>
      <c r="C23" s="107">
        <f>+'DES HUM A'!C27</f>
        <v>0</v>
      </c>
      <c r="D23" s="107">
        <f>+'DES HUM A'!D27</f>
        <v>0</v>
      </c>
      <c r="E23" s="107">
        <f>+'DES HUM A'!E27</f>
        <v>0</v>
      </c>
      <c r="F23" s="107">
        <f>+'DES HUM A'!F27</f>
        <v>1000000</v>
      </c>
      <c r="G23" s="107">
        <f>+'DES HUM A'!G27</f>
        <v>0</v>
      </c>
    </row>
    <row r="24" spans="1:26" ht="15.75" customHeight="1" x14ac:dyDescent="0.25">
      <c r="A24" s="105" t="s">
        <v>250</v>
      </c>
      <c r="B24" s="106">
        <f t="shared" si="3"/>
        <v>38650000</v>
      </c>
      <c r="C24" s="107">
        <f>+'DES HUM A'!C28</f>
        <v>22750000</v>
      </c>
      <c r="D24" s="107">
        <f>+'DES HUM A'!D28</f>
        <v>15900000</v>
      </c>
      <c r="E24" s="107">
        <f>+'DES HUM A'!E28</f>
        <v>0</v>
      </c>
      <c r="F24" s="107">
        <f>+'DES HUM A'!F28</f>
        <v>0</v>
      </c>
      <c r="G24" s="107">
        <f>+'DES HUM A'!G28</f>
        <v>0</v>
      </c>
    </row>
    <row r="25" spans="1:26" ht="15.75" customHeight="1" x14ac:dyDescent="0.25">
      <c r="A25" s="115" t="s">
        <v>32</v>
      </c>
      <c r="B25" s="103">
        <f t="shared" ref="B25:G25" si="4">+B26</f>
        <v>0</v>
      </c>
      <c r="C25" s="103">
        <f t="shared" si="4"/>
        <v>0</v>
      </c>
      <c r="D25" s="103">
        <f t="shared" si="4"/>
        <v>0</v>
      </c>
      <c r="E25" s="103">
        <f t="shared" si="4"/>
        <v>0</v>
      </c>
      <c r="F25" s="103">
        <f t="shared" si="4"/>
        <v>0</v>
      </c>
      <c r="G25" s="103">
        <f t="shared" si="4"/>
        <v>0</v>
      </c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05" t="s">
        <v>252</v>
      </c>
      <c r="B26" s="106">
        <f>SUM(C26:G26)</f>
        <v>0</v>
      </c>
      <c r="C26" s="107">
        <f>+'DES HUM A'!C30</f>
        <v>0</v>
      </c>
      <c r="D26" s="107">
        <f>+'DES HUM A'!D30</f>
        <v>0</v>
      </c>
      <c r="E26" s="107">
        <f>+'DES HUM A'!E30</f>
        <v>0</v>
      </c>
      <c r="F26" s="107">
        <f>+'DES HUM A'!F30</f>
        <v>0</v>
      </c>
      <c r="G26" s="107">
        <f>+'DES HUM A'!G30</f>
        <v>0</v>
      </c>
    </row>
    <row r="27" spans="1:26" ht="15.75" customHeight="1" x14ac:dyDescent="0.25">
      <c r="A27" s="115" t="s">
        <v>40</v>
      </c>
      <c r="B27" s="103">
        <f t="shared" ref="B27:G27" si="5">+B14+B20+B25</f>
        <v>605469798</v>
      </c>
      <c r="C27" s="103">
        <f t="shared" si="5"/>
        <v>81564450</v>
      </c>
      <c r="D27" s="103">
        <f t="shared" si="5"/>
        <v>317484046</v>
      </c>
      <c r="E27" s="103">
        <f t="shared" si="5"/>
        <v>134624806</v>
      </c>
      <c r="F27" s="103">
        <f t="shared" si="5"/>
        <v>65421580</v>
      </c>
      <c r="G27" s="103">
        <f t="shared" si="5"/>
        <v>6374916</v>
      </c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G8"/>
    <mergeCell ref="A9:G9"/>
    <mergeCell ref="A10:G10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40.42578125" customWidth="1"/>
    <col min="2" max="2" width="17.28515625" customWidth="1"/>
    <col min="3" max="3" width="18.7109375" customWidth="1"/>
    <col min="4" max="4" width="19.42578125" customWidth="1"/>
    <col min="5" max="5" width="18.85546875" customWidth="1"/>
    <col min="6" max="6" width="20.85546875" customWidth="1"/>
    <col min="7" max="7" width="18.28515625" customWidth="1"/>
    <col min="8" max="10" width="11" customWidth="1"/>
    <col min="11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  <c r="I9" s="19"/>
    </row>
    <row r="10" spans="1:26" x14ac:dyDescent="0.25">
      <c r="A10" s="371" t="s">
        <v>405</v>
      </c>
      <c r="B10" s="372"/>
      <c r="C10" s="372"/>
      <c r="D10" s="372"/>
      <c r="E10" s="372"/>
      <c r="F10" s="372"/>
      <c r="G10" s="372"/>
      <c r="I10" s="19"/>
    </row>
    <row r="11" spans="1:26" ht="7.5" customHeight="1" x14ac:dyDescent="0.25">
      <c r="I11" s="19"/>
    </row>
    <row r="12" spans="1:26" ht="60" customHeight="1" x14ac:dyDescent="0.25">
      <c r="A12" s="134" t="s">
        <v>4</v>
      </c>
      <c r="B12" s="134" t="s">
        <v>234</v>
      </c>
      <c r="C12" s="125" t="s">
        <v>376</v>
      </c>
      <c r="D12" s="125" t="s">
        <v>406</v>
      </c>
      <c r="E12" s="125" t="s">
        <v>407</v>
      </c>
      <c r="F12" s="125" t="s">
        <v>408</v>
      </c>
      <c r="G12" s="125" t="s">
        <v>409</v>
      </c>
      <c r="H12" s="12"/>
      <c r="I12" s="19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110"/>
      <c r="B13" s="110"/>
      <c r="C13" s="10">
        <v>911</v>
      </c>
      <c r="D13" s="10">
        <v>912</v>
      </c>
      <c r="E13" s="10">
        <v>913</v>
      </c>
      <c r="F13" s="10">
        <v>914</v>
      </c>
      <c r="G13" s="10">
        <v>915</v>
      </c>
      <c r="H13" s="110"/>
      <c r="I13" s="19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x14ac:dyDescent="0.25">
      <c r="A14" s="115" t="s">
        <v>240</v>
      </c>
      <c r="B14" s="103">
        <f t="shared" ref="B14:G14" si="0">+B15+B21+B22</f>
        <v>418588174</v>
      </c>
      <c r="C14" s="103">
        <f t="shared" si="0"/>
        <v>55963370</v>
      </c>
      <c r="D14" s="103">
        <f t="shared" si="0"/>
        <v>162563182</v>
      </c>
      <c r="E14" s="103">
        <f t="shared" si="0"/>
        <v>130162106</v>
      </c>
      <c r="F14" s="103">
        <f t="shared" si="0"/>
        <v>63631010</v>
      </c>
      <c r="G14" s="103">
        <f t="shared" si="0"/>
        <v>6268506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8" t="s">
        <v>266</v>
      </c>
      <c r="B15" s="133">
        <f t="shared" ref="B15:G15" si="1">+B16+B19+B20</f>
        <v>326041384</v>
      </c>
      <c r="C15" s="119">
        <f t="shared" si="1"/>
        <v>45653080</v>
      </c>
      <c r="D15" s="119">
        <f t="shared" si="1"/>
        <v>90473182</v>
      </c>
      <c r="E15" s="119">
        <f t="shared" si="1"/>
        <v>126056906</v>
      </c>
      <c r="F15" s="119">
        <f t="shared" si="1"/>
        <v>57589710</v>
      </c>
      <c r="G15" s="119">
        <f t="shared" si="1"/>
        <v>6268506</v>
      </c>
      <c r="H15" s="120"/>
      <c r="I15" s="19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x14ac:dyDescent="0.25">
      <c r="A16" s="19" t="s">
        <v>241</v>
      </c>
      <c r="B16" s="106">
        <f t="shared" ref="B16:B22" si="2">SUM(C16:G16)</f>
        <v>194490060</v>
      </c>
      <c r="C16" s="116">
        <f t="shared" ref="C16:G16" si="3">+C17+C18</f>
        <v>15701831</v>
      </c>
      <c r="D16" s="116">
        <f t="shared" si="3"/>
        <v>54865133</v>
      </c>
      <c r="E16" s="116">
        <f t="shared" si="3"/>
        <v>93568440</v>
      </c>
      <c r="F16" s="116">
        <f t="shared" si="3"/>
        <v>26865330</v>
      </c>
      <c r="G16" s="116">
        <f t="shared" si="3"/>
        <v>3489326</v>
      </c>
      <c r="I16" s="19"/>
    </row>
    <row r="17" spans="1:26" x14ac:dyDescent="0.25">
      <c r="A17" s="8" t="s">
        <v>267</v>
      </c>
      <c r="B17" s="106">
        <f t="shared" si="2"/>
        <v>139930568</v>
      </c>
      <c r="C17" s="123">
        <f>+'DES HUM B'!D28</f>
        <v>10485150</v>
      </c>
      <c r="D17" s="123">
        <f>+'DES HUM B'!E28</f>
        <v>49673842</v>
      </c>
      <c r="E17" s="123">
        <f>+'DES HUM B'!F28</f>
        <v>52734829</v>
      </c>
      <c r="F17" s="123">
        <f>+'DES HUM B'!G28</f>
        <v>23547421</v>
      </c>
      <c r="G17" s="123">
        <f>+'DES HUM B'!H28</f>
        <v>3489326</v>
      </c>
      <c r="H17" s="8"/>
      <c r="I17" s="19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8" t="s">
        <v>268</v>
      </c>
      <c r="B18" s="106">
        <f t="shared" si="2"/>
        <v>54559492</v>
      </c>
      <c r="C18" s="123">
        <f>+'DES HUM B'!D46</f>
        <v>5216681</v>
      </c>
      <c r="D18" s="123">
        <f>+'DES HUM B'!E46</f>
        <v>5191291</v>
      </c>
      <c r="E18" s="123">
        <f>+'DES HUM B'!F46</f>
        <v>40833611</v>
      </c>
      <c r="F18" s="123">
        <f>+'DES HUM B'!G46</f>
        <v>3317909</v>
      </c>
      <c r="G18" s="123">
        <f>+'DES HUM B'!H46</f>
        <v>0</v>
      </c>
      <c r="H18" s="8"/>
      <c r="I18" s="1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19" t="s">
        <v>242</v>
      </c>
      <c r="B19" s="106">
        <f t="shared" si="2"/>
        <v>38500519</v>
      </c>
      <c r="C19" s="116">
        <f>+'DES HUM B'!D66</f>
        <v>18265239</v>
      </c>
      <c r="D19" s="116">
        <f>+'DES HUM B'!E66</f>
        <v>6170100</v>
      </c>
      <c r="E19" s="116">
        <f>+'DES HUM B'!F66</f>
        <v>7625260</v>
      </c>
      <c r="F19" s="116">
        <f>+'DES HUM B'!G66</f>
        <v>6140440</v>
      </c>
      <c r="G19" s="116">
        <f>+'DES HUM B'!H66</f>
        <v>299480</v>
      </c>
      <c r="I19" s="19"/>
    </row>
    <row r="20" spans="1:26" x14ac:dyDescent="0.25">
      <c r="A20" s="19" t="s">
        <v>243</v>
      </c>
      <c r="B20" s="106">
        <f t="shared" si="2"/>
        <v>93050805</v>
      </c>
      <c r="C20" s="116">
        <f>+'DES HUM B'!D92</f>
        <v>11686010</v>
      </c>
      <c r="D20" s="116">
        <f>+'DES HUM B'!E92</f>
        <v>29437949</v>
      </c>
      <c r="E20" s="116">
        <f>+'DES HUM B'!F92</f>
        <v>24863206</v>
      </c>
      <c r="F20" s="116">
        <f>+'DES HUM B'!G92</f>
        <v>24583940</v>
      </c>
      <c r="G20" s="116">
        <f>+'DES HUM B'!H92</f>
        <v>2479700</v>
      </c>
    </row>
    <row r="21" spans="1:26" ht="15.75" customHeight="1" x14ac:dyDescent="0.25">
      <c r="A21" s="19" t="s">
        <v>244</v>
      </c>
      <c r="B21" s="106">
        <f t="shared" si="2"/>
        <v>0</v>
      </c>
      <c r="C21" s="116">
        <f>+'DES HUM B'!D112</f>
        <v>0</v>
      </c>
      <c r="D21" s="116">
        <f>+'DES HUM B'!E112</f>
        <v>0</v>
      </c>
      <c r="E21" s="116">
        <f>+'DES HUM B'!F112</f>
        <v>0</v>
      </c>
      <c r="F21" s="116">
        <f>+'DES HUM B'!G112</f>
        <v>0</v>
      </c>
      <c r="G21" s="116">
        <f>+'DES HUM B'!H112</f>
        <v>0</v>
      </c>
    </row>
    <row r="22" spans="1:26" ht="15.75" customHeight="1" x14ac:dyDescent="0.25">
      <c r="A22" s="19" t="s">
        <v>245</v>
      </c>
      <c r="B22" s="106">
        <f t="shared" si="2"/>
        <v>92546790</v>
      </c>
      <c r="C22" s="116">
        <f>+'DES HUM B'!D114</f>
        <v>10310290</v>
      </c>
      <c r="D22" s="116">
        <f>+'DES HUM B'!E114</f>
        <v>72090000</v>
      </c>
      <c r="E22" s="116">
        <f>+'DES HUM B'!F114</f>
        <v>4105200</v>
      </c>
      <c r="F22" s="116">
        <f>+'DES HUM B'!G114</f>
        <v>6041300</v>
      </c>
      <c r="G22" s="116">
        <f>+'DES HUM B'!H114</f>
        <v>0</v>
      </c>
    </row>
    <row r="23" spans="1:26" ht="15.75" customHeight="1" x14ac:dyDescent="0.25">
      <c r="A23" s="115" t="s">
        <v>246</v>
      </c>
      <c r="B23" s="103">
        <f t="shared" ref="B23:G23" si="4">+B24+B27+B28</f>
        <v>186881624</v>
      </c>
      <c r="C23" s="103">
        <f t="shared" si="4"/>
        <v>25601080</v>
      </c>
      <c r="D23" s="103">
        <f t="shared" si="4"/>
        <v>154920864</v>
      </c>
      <c r="E23" s="103">
        <f t="shared" si="4"/>
        <v>4462700</v>
      </c>
      <c r="F23" s="103">
        <f t="shared" si="4"/>
        <v>1790570</v>
      </c>
      <c r="G23" s="103">
        <f t="shared" si="4"/>
        <v>106410</v>
      </c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8" t="s">
        <v>269</v>
      </c>
      <c r="B24" s="106">
        <f t="shared" ref="B24:G24" si="5">+B25+B26</f>
        <v>147231624</v>
      </c>
      <c r="C24" s="106">
        <f t="shared" si="5"/>
        <v>2851080</v>
      </c>
      <c r="D24" s="106">
        <f t="shared" si="5"/>
        <v>139020864</v>
      </c>
      <c r="E24" s="106">
        <f t="shared" si="5"/>
        <v>4462700</v>
      </c>
      <c r="F24" s="106">
        <f t="shared" si="5"/>
        <v>790570</v>
      </c>
      <c r="G24" s="106">
        <f t="shared" si="5"/>
        <v>106410</v>
      </c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 x14ac:dyDescent="0.25">
      <c r="A25" s="19" t="s">
        <v>247</v>
      </c>
      <c r="B25" s="106">
        <f t="shared" ref="B25:B28" si="6">SUM(C25:G25)</f>
        <v>9532820</v>
      </c>
      <c r="C25" s="116">
        <f>+'DES HUM B'!D107</f>
        <v>2851080</v>
      </c>
      <c r="D25" s="116">
        <f>+'DES HUM B'!E107</f>
        <v>1322060</v>
      </c>
      <c r="E25" s="116">
        <f>+'DES HUM B'!F107</f>
        <v>4462700</v>
      </c>
      <c r="F25" s="116">
        <f>+'DES HUM B'!G107</f>
        <v>790570</v>
      </c>
      <c r="G25" s="116">
        <f>+'DES HUM B'!H107</f>
        <v>106410</v>
      </c>
    </row>
    <row r="26" spans="1:26" ht="15.75" customHeight="1" x14ac:dyDescent="0.25">
      <c r="A26" s="19" t="s">
        <v>248</v>
      </c>
      <c r="B26" s="106">
        <f t="shared" si="6"/>
        <v>137698804</v>
      </c>
      <c r="C26" s="116">
        <f>+'DES HUM B'!D116</f>
        <v>0</v>
      </c>
      <c r="D26" s="116">
        <f>+'DES HUM B'!E116</f>
        <v>137698804</v>
      </c>
      <c r="E26" s="116">
        <f>+'DES HUM B'!F116</f>
        <v>0</v>
      </c>
      <c r="F26" s="116">
        <f>+'DES HUM B'!G116</f>
        <v>0</v>
      </c>
      <c r="G26" s="116">
        <f>+'DES HUM B'!H116</f>
        <v>0</v>
      </c>
    </row>
    <row r="27" spans="1:26" ht="15.75" customHeight="1" x14ac:dyDescent="0.25">
      <c r="A27" s="19" t="s">
        <v>249</v>
      </c>
      <c r="B27" s="106">
        <f t="shared" si="6"/>
        <v>1000000</v>
      </c>
      <c r="C27" s="116">
        <f>+'DES HUM B'!D118</f>
        <v>0</v>
      </c>
      <c r="D27" s="116">
        <f>+'DES HUM B'!E118</f>
        <v>0</v>
      </c>
      <c r="E27" s="116">
        <f>+'DES HUM B'!F118</f>
        <v>0</v>
      </c>
      <c r="F27" s="116">
        <f>+'DES HUM B'!G118</f>
        <v>1000000</v>
      </c>
      <c r="G27" s="116">
        <f>+'DES HUM B'!H118</f>
        <v>0</v>
      </c>
    </row>
    <row r="28" spans="1:26" ht="15.75" customHeight="1" x14ac:dyDescent="0.25">
      <c r="A28" s="19" t="s">
        <v>250</v>
      </c>
      <c r="B28" s="106">
        <f t="shared" si="6"/>
        <v>38650000</v>
      </c>
      <c r="C28" s="116">
        <f>+'DES HUM B'!D120</f>
        <v>22750000</v>
      </c>
      <c r="D28" s="116">
        <f>+'DES HUM B'!E120</f>
        <v>15900000</v>
      </c>
      <c r="E28" s="116">
        <f>+'DES HUM B'!F120</f>
        <v>0</v>
      </c>
      <c r="F28" s="116">
        <f>+'DES HUM B'!G120</f>
        <v>0</v>
      </c>
      <c r="G28" s="116">
        <f>+'DES HUM B'!H120</f>
        <v>0</v>
      </c>
    </row>
    <row r="29" spans="1:26" ht="15.75" customHeight="1" x14ac:dyDescent="0.25">
      <c r="A29" s="115" t="s">
        <v>32</v>
      </c>
      <c r="B29" s="103">
        <f t="shared" ref="B29:G29" si="7">+B30</f>
        <v>0</v>
      </c>
      <c r="C29" s="103">
        <f t="shared" si="7"/>
        <v>0</v>
      </c>
      <c r="D29" s="103">
        <f t="shared" si="7"/>
        <v>0</v>
      </c>
      <c r="E29" s="103">
        <f t="shared" si="7"/>
        <v>0</v>
      </c>
      <c r="F29" s="103">
        <f t="shared" si="7"/>
        <v>0</v>
      </c>
      <c r="G29" s="103">
        <f t="shared" si="7"/>
        <v>0</v>
      </c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05" t="s">
        <v>252</v>
      </c>
      <c r="B30" s="106">
        <f>SUM(C30:G30)</f>
        <v>0</v>
      </c>
      <c r="C30" s="116">
        <f>+'DES HUM B'!D121</f>
        <v>0</v>
      </c>
      <c r="D30" s="116">
        <f>+'DES HUM B'!E121</f>
        <v>0</v>
      </c>
      <c r="E30" s="116">
        <f>+'DES HUM B'!F121</f>
        <v>0</v>
      </c>
      <c r="F30" s="116">
        <f>+'DES HUM B'!G121</f>
        <v>0</v>
      </c>
      <c r="G30" s="116">
        <f>+'DES HUM B'!H121</f>
        <v>0</v>
      </c>
      <c r="J30" s="19"/>
    </row>
    <row r="31" spans="1:26" ht="15.75" customHeight="1" x14ac:dyDescent="0.25">
      <c r="A31" s="115" t="s">
        <v>40</v>
      </c>
      <c r="B31" s="103">
        <f t="shared" ref="B31:G31" si="8">+B14+B23+B29</f>
        <v>605469798</v>
      </c>
      <c r="C31" s="103">
        <f t="shared" si="8"/>
        <v>81564450</v>
      </c>
      <c r="D31" s="103">
        <f t="shared" si="8"/>
        <v>317484046</v>
      </c>
      <c r="E31" s="103">
        <f t="shared" si="8"/>
        <v>134624806</v>
      </c>
      <c r="F31" s="103">
        <f t="shared" si="8"/>
        <v>65421580</v>
      </c>
      <c r="G31" s="103">
        <f t="shared" si="8"/>
        <v>6374916</v>
      </c>
      <c r="H31" s="19"/>
      <c r="I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G8"/>
    <mergeCell ref="A9:G9"/>
    <mergeCell ref="A10:G10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6.85546875" customWidth="1"/>
    <col min="2" max="2" width="37.140625" customWidth="1"/>
    <col min="3" max="3" width="17.28515625" customWidth="1"/>
    <col min="4" max="4" width="15.85546875" customWidth="1"/>
    <col min="5" max="5" width="21.28515625" customWidth="1"/>
    <col min="6" max="6" width="18.42578125" customWidth="1"/>
    <col min="7" max="7" width="16.42578125" customWidth="1"/>
    <col min="8" max="8" width="18.42578125" customWidth="1"/>
    <col min="9" max="9" width="13.5703125" customWidth="1"/>
    <col min="10" max="10" width="13.42578125" customWidth="1"/>
    <col min="11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60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6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6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6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6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>
      <c r="I6" s="62"/>
    </row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65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B8" s="373" t="s">
        <v>1</v>
      </c>
      <c r="C8" s="372"/>
      <c r="D8" s="372"/>
      <c r="E8" s="372"/>
      <c r="F8" s="372"/>
      <c r="G8" s="372"/>
      <c r="H8" s="372"/>
      <c r="I8" s="62"/>
    </row>
    <row r="9" spans="1:26" x14ac:dyDescent="0.25">
      <c r="B9" s="374" t="s">
        <v>270</v>
      </c>
      <c r="C9" s="372"/>
      <c r="D9" s="372"/>
      <c r="E9" s="372"/>
      <c r="F9" s="372"/>
      <c r="G9" s="372"/>
      <c r="H9" s="372"/>
      <c r="I9" s="62"/>
    </row>
    <row r="10" spans="1:26" x14ac:dyDescent="0.25">
      <c r="B10" s="371" t="s">
        <v>405</v>
      </c>
      <c r="C10" s="372"/>
      <c r="D10" s="372"/>
      <c r="E10" s="372"/>
      <c r="F10" s="372"/>
      <c r="G10" s="372"/>
      <c r="H10" s="372"/>
      <c r="I10" s="62"/>
    </row>
    <row r="11" spans="1:26" ht="7.5" customHeight="1" x14ac:dyDescent="0.25">
      <c r="I11" s="62"/>
    </row>
    <row r="12" spans="1:26" ht="22.5" customHeight="1" x14ac:dyDescent="0.25">
      <c r="A12" s="134" t="s">
        <v>68</v>
      </c>
      <c r="B12" s="134" t="s">
        <v>272</v>
      </c>
      <c r="C12" s="134" t="s">
        <v>234</v>
      </c>
      <c r="D12" s="125" t="s">
        <v>376</v>
      </c>
      <c r="E12" s="125" t="s">
        <v>406</v>
      </c>
      <c r="F12" s="125" t="s">
        <v>407</v>
      </c>
      <c r="G12" s="125" t="s">
        <v>408</v>
      </c>
      <c r="H12" s="125" t="s">
        <v>409</v>
      </c>
      <c r="I12" s="101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126" t="s">
        <v>273</v>
      </c>
      <c r="B13" s="110"/>
      <c r="C13" s="110"/>
      <c r="D13" s="10">
        <v>911</v>
      </c>
      <c r="E13" s="10">
        <v>912</v>
      </c>
      <c r="F13" s="10">
        <v>913</v>
      </c>
      <c r="G13" s="10">
        <v>914</v>
      </c>
      <c r="H13" s="10">
        <v>915</v>
      </c>
      <c r="I13" s="137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x14ac:dyDescent="0.25">
      <c r="A14" s="127" t="s">
        <v>79</v>
      </c>
      <c r="B14" s="8" t="s">
        <v>274</v>
      </c>
      <c r="C14" s="133">
        <f t="shared" ref="C14:C27" si="0">SUM(D14:H14)</f>
        <v>36134945</v>
      </c>
      <c r="D14" s="129">
        <v>3044949</v>
      </c>
      <c r="E14" s="129">
        <v>12760092</v>
      </c>
      <c r="F14" s="129">
        <v>12562358</v>
      </c>
      <c r="G14" s="129">
        <v>6672236</v>
      </c>
      <c r="H14" s="129">
        <v>1095310</v>
      </c>
      <c r="I14" s="138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7" t="s">
        <v>82</v>
      </c>
      <c r="B15" s="8" t="s">
        <v>275</v>
      </c>
      <c r="C15" s="133">
        <f t="shared" si="0"/>
        <v>10552915</v>
      </c>
      <c r="D15" s="129">
        <v>654128</v>
      </c>
      <c r="E15" s="129">
        <v>3385504</v>
      </c>
      <c r="F15" s="129">
        <v>4740966</v>
      </c>
      <c r="G15" s="129">
        <v>1772317</v>
      </c>
      <c r="H15" s="129">
        <v>0</v>
      </c>
      <c r="I15" s="62"/>
    </row>
    <row r="16" spans="1:26" x14ac:dyDescent="0.25">
      <c r="A16" s="127" t="s">
        <v>84</v>
      </c>
      <c r="B16" s="8" t="s">
        <v>276</v>
      </c>
      <c r="C16" s="133">
        <f t="shared" si="0"/>
        <v>4984343</v>
      </c>
      <c r="D16" s="129">
        <v>547332</v>
      </c>
      <c r="E16" s="129">
        <v>2015956</v>
      </c>
      <c r="F16" s="129">
        <v>1766490</v>
      </c>
      <c r="G16" s="129">
        <v>654565</v>
      </c>
      <c r="H16" s="129">
        <v>0</v>
      </c>
      <c r="I16" s="65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2.75" customHeight="1" x14ac:dyDescent="0.25">
      <c r="A17" s="127" t="s">
        <v>86</v>
      </c>
      <c r="B17" s="8" t="s">
        <v>277</v>
      </c>
      <c r="C17" s="133">
        <f t="shared" si="0"/>
        <v>9139443</v>
      </c>
      <c r="D17" s="129">
        <v>514588</v>
      </c>
      <c r="E17" s="129">
        <v>4364830</v>
      </c>
      <c r="F17" s="129">
        <v>3436036</v>
      </c>
      <c r="G17" s="129">
        <v>823989</v>
      </c>
      <c r="H17" s="129">
        <v>0</v>
      </c>
      <c r="I17" s="65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27" t="s">
        <v>88</v>
      </c>
      <c r="B18" s="8" t="s">
        <v>278</v>
      </c>
      <c r="C18" s="133">
        <f t="shared" si="0"/>
        <v>25329636</v>
      </c>
      <c r="D18" s="129">
        <v>1743687</v>
      </c>
      <c r="E18" s="129">
        <v>9458013</v>
      </c>
      <c r="F18" s="129">
        <v>8957392</v>
      </c>
      <c r="G18" s="129">
        <v>4553308</v>
      </c>
      <c r="H18" s="129">
        <v>617236</v>
      </c>
      <c r="I18" s="62"/>
      <c r="J18" s="8"/>
    </row>
    <row r="19" spans="1:26" x14ac:dyDescent="0.25">
      <c r="A19" s="127" t="s">
        <v>90</v>
      </c>
      <c r="B19" s="8" t="s">
        <v>279</v>
      </c>
      <c r="C19" s="133">
        <f t="shared" si="0"/>
        <v>797458</v>
      </c>
      <c r="D19" s="129">
        <v>89422</v>
      </c>
      <c r="E19" s="129">
        <v>299878</v>
      </c>
      <c r="F19" s="129">
        <v>212448</v>
      </c>
      <c r="G19" s="129">
        <v>195710</v>
      </c>
      <c r="H19" s="129">
        <v>0</v>
      </c>
      <c r="I19" s="62"/>
      <c r="J19" s="8"/>
    </row>
    <row r="20" spans="1:26" x14ac:dyDescent="0.25">
      <c r="A20" s="127" t="s">
        <v>165</v>
      </c>
      <c r="B20" s="8" t="s">
        <v>280</v>
      </c>
      <c r="C20" s="133">
        <f t="shared" si="0"/>
        <v>11980560</v>
      </c>
      <c r="D20" s="129">
        <v>942150</v>
      </c>
      <c r="E20" s="129">
        <v>3889760</v>
      </c>
      <c r="F20" s="129">
        <v>4140610</v>
      </c>
      <c r="G20" s="129">
        <v>1880040</v>
      </c>
      <c r="H20" s="129">
        <v>1128000</v>
      </c>
      <c r="I20" s="62"/>
      <c r="J20" s="8"/>
    </row>
    <row r="21" spans="1:26" ht="15.75" customHeight="1" x14ac:dyDescent="0.25">
      <c r="A21" s="127" t="s">
        <v>92</v>
      </c>
      <c r="B21" s="8" t="s">
        <v>281</v>
      </c>
      <c r="C21" s="133">
        <f t="shared" si="0"/>
        <v>1101669</v>
      </c>
      <c r="D21" s="129">
        <v>33469</v>
      </c>
      <c r="E21" s="129">
        <v>288641</v>
      </c>
      <c r="F21" s="129">
        <v>389854</v>
      </c>
      <c r="G21" s="129">
        <v>284387</v>
      </c>
      <c r="H21" s="129">
        <v>105318</v>
      </c>
      <c r="I21" s="62"/>
      <c r="J21" s="8"/>
    </row>
    <row r="22" spans="1:26" ht="15.75" customHeight="1" x14ac:dyDescent="0.25">
      <c r="A22" s="127" t="s">
        <v>131</v>
      </c>
      <c r="B22" s="8" t="s">
        <v>282</v>
      </c>
      <c r="C22" s="133">
        <f t="shared" si="0"/>
        <v>6221633</v>
      </c>
      <c r="D22" s="129">
        <v>368396</v>
      </c>
      <c r="E22" s="129">
        <v>2172726</v>
      </c>
      <c r="F22" s="129">
        <v>2849719</v>
      </c>
      <c r="G22" s="129">
        <v>830792</v>
      </c>
      <c r="H22" s="129">
        <v>0</v>
      </c>
      <c r="I22" s="28"/>
      <c r="J22" s="8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27" t="s">
        <v>133</v>
      </c>
      <c r="B23" s="8" t="s">
        <v>283</v>
      </c>
      <c r="C23" s="133">
        <f t="shared" si="0"/>
        <v>12977783</v>
      </c>
      <c r="D23" s="129">
        <v>932019</v>
      </c>
      <c r="E23" s="129">
        <v>3803633</v>
      </c>
      <c r="F23" s="129">
        <v>5513877</v>
      </c>
      <c r="G23" s="129">
        <v>2536078</v>
      </c>
      <c r="H23" s="129">
        <v>192176</v>
      </c>
      <c r="I23" s="139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A24" s="127" t="s">
        <v>136</v>
      </c>
      <c r="B24" s="8" t="s">
        <v>284</v>
      </c>
      <c r="C24" s="133">
        <f t="shared" si="0"/>
        <v>10653828</v>
      </c>
      <c r="D24" s="129">
        <v>831579</v>
      </c>
      <c r="E24" s="129">
        <v>3726604</v>
      </c>
      <c r="F24" s="129">
        <v>4197375</v>
      </c>
      <c r="G24" s="129">
        <v>1716186</v>
      </c>
      <c r="H24" s="129">
        <v>182084</v>
      </c>
      <c r="I24" s="62"/>
    </row>
    <row r="25" spans="1:26" ht="15.75" customHeight="1" x14ac:dyDescent="0.25">
      <c r="A25" s="127" t="s">
        <v>183</v>
      </c>
      <c r="B25" s="8" t="s">
        <v>285</v>
      </c>
      <c r="C25" s="133">
        <f t="shared" si="0"/>
        <v>6285443</v>
      </c>
      <c r="D25" s="129">
        <v>490607</v>
      </c>
      <c r="E25" s="129">
        <v>2198586</v>
      </c>
      <c r="F25" s="129">
        <v>2476327</v>
      </c>
      <c r="G25" s="129">
        <v>1012499</v>
      </c>
      <c r="H25" s="129">
        <v>107424</v>
      </c>
      <c r="I25" s="62"/>
    </row>
    <row r="26" spans="1:26" ht="15.75" customHeight="1" x14ac:dyDescent="0.25">
      <c r="A26" s="127" t="s">
        <v>94</v>
      </c>
      <c r="B26" s="8" t="s">
        <v>286</v>
      </c>
      <c r="C26" s="133">
        <f t="shared" si="0"/>
        <v>3770912</v>
      </c>
      <c r="D26" s="129">
        <v>292824</v>
      </c>
      <c r="E26" s="129">
        <v>1309619</v>
      </c>
      <c r="F26" s="129">
        <v>1491377</v>
      </c>
      <c r="G26" s="129">
        <v>615314</v>
      </c>
      <c r="H26" s="129">
        <v>61778</v>
      </c>
      <c r="I26" s="62"/>
    </row>
    <row r="27" spans="1:26" ht="15.75" customHeight="1" x14ac:dyDescent="0.25">
      <c r="A27" s="127" t="s">
        <v>140</v>
      </c>
      <c r="B27" s="8" t="s">
        <v>287</v>
      </c>
      <c r="C27" s="133">
        <f t="shared" si="0"/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62"/>
    </row>
    <row r="28" spans="1:26" ht="15.75" customHeight="1" x14ac:dyDescent="0.25">
      <c r="A28" s="381" t="s">
        <v>288</v>
      </c>
      <c r="B28" s="382"/>
      <c r="C28" s="103">
        <f t="shared" ref="C28:H28" si="1">SUM(C14:C27)</f>
        <v>139930568</v>
      </c>
      <c r="D28" s="103">
        <f t="shared" si="1"/>
        <v>10485150</v>
      </c>
      <c r="E28" s="103">
        <f t="shared" si="1"/>
        <v>49673842</v>
      </c>
      <c r="F28" s="103">
        <f t="shared" si="1"/>
        <v>52734829</v>
      </c>
      <c r="G28" s="103">
        <f t="shared" si="1"/>
        <v>23547421</v>
      </c>
      <c r="H28" s="103">
        <f t="shared" si="1"/>
        <v>3489326</v>
      </c>
      <c r="I28" s="28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D29" s="140"/>
      <c r="E29" s="140"/>
      <c r="F29" s="140"/>
      <c r="G29" s="140"/>
      <c r="H29" s="140"/>
      <c r="I29" s="62"/>
    </row>
    <row r="30" spans="1:26" ht="22.5" customHeight="1" x14ac:dyDescent="0.25">
      <c r="A30" s="134" t="s">
        <v>68</v>
      </c>
      <c r="B30" s="134" t="s">
        <v>289</v>
      </c>
      <c r="C30" s="134" t="s">
        <v>234</v>
      </c>
      <c r="D30" s="125" t="s">
        <v>376</v>
      </c>
      <c r="E30" s="125" t="s">
        <v>406</v>
      </c>
      <c r="F30" s="125" t="s">
        <v>407</v>
      </c>
      <c r="G30" s="125" t="s">
        <v>408</v>
      </c>
      <c r="H30" s="125" t="s">
        <v>409</v>
      </c>
      <c r="I30" s="101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26" t="s">
        <v>290</v>
      </c>
      <c r="B31" s="110"/>
      <c r="C31" s="110"/>
      <c r="D31" s="10">
        <v>911</v>
      </c>
      <c r="E31" s="10">
        <v>912</v>
      </c>
      <c r="F31" s="10">
        <v>913</v>
      </c>
      <c r="G31" s="10">
        <v>914</v>
      </c>
      <c r="H31" s="10">
        <v>915</v>
      </c>
      <c r="I31" s="137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5.75" customHeight="1" x14ac:dyDescent="0.25">
      <c r="A32" s="127" t="s">
        <v>79</v>
      </c>
      <c r="B32" s="8" t="s">
        <v>274</v>
      </c>
      <c r="C32" s="133">
        <f t="shared" ref="C32:C45" si="2">SUM(D32:H32)</f>
        <v>16942141</v>
      </c>
      <c r="D32" s="129">
        <v>1310393</v>
      </c>
      <c r="E32" s="129">
        <v>1322539</v>
      </c>
      <c r="F32" s="129">
        <v>13292200</v>
      </c>
      <c r="G32" s="129">
        <v>1017009</v>
      </c>
      <c r="H32" s="129">
        <v>0</v>
      </c>
      <c r="I32" s="138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25">
      <c r="A33" s="127" t="s">
        <v>82</v>
      </c>
      <c r="B33" s="8" t="s">
        <v>275</v>
      </c>
      <c r="C33" s="133">
        <f t="shared" si="2"/>
        <v>3005805</v>
      </c>
      <c r="D33" s="129">
        <v>97296</v>
      </c>
      <c r="E33" s="129">
        <v>137640</v>
      </c>
      <c r="F33" s="129">
        <v>2688600</v>
      </c>
      <c r="G33" s="129">
        <v>82269</v>
      </c>
      <c r="H33" s="129">
        <v>0</v>
      </c>
      <c r="I33" s="62"/>
    </row>
    <row r="34" spans="1:26" ht="15.75" customHeight="1" x14ac:dyDescent="0.25">
      <c r="A34" s="127" t="s">
        <v>84</v>
      </c>
      <c r="B34" s="8" t="s">
        <v>276</v>
      </c>
      <c r="C34" s="133">
        <f t="shared" si="2"/>
        <v>0</v>
      </c>
      <c r="D34" s="129">
        <v>0</v>
      </c>
      <c r="E34" s="129">
        <v>0</v>
      </c>
      <c r="F34" s="129">
        <v>0</v>
      </c>
      <c r="G34" s="129">
        <v>0</v>
      </c>
      <c r="H34" s="129">
        <v>0</v>
      </c>
      <c r="I34" s="65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27" t="s">
        <v>86</v>
      </c>
      <c r="B35" s="8" t="s">
        <v>277</v>
      </c>
      <c r="C35" s="133">
        <f t="shared" si="2"/>
        <v>167627</v>
      </c>
      <c r="D35" s="129">
        <v>167627</v>
      </c>
      <c r="E35" s="129"/>
      <c r="F35" s="129">
        <v>0</v>
      </c>
      <c r="G35" s="129"/>
      <c r="H35" s="129">
        <v>0</v>
      </c>
      <c r="I35" s="65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27" t="s">
        <v>88</v>
      </c>
      <c r="B36" s="8" t="s">
        <v>278</v>
      </c>
      <c r="C36" s="133">
        <f t="shared" si="2"/>
        <v>9638273</v>
      </c>
      <c r="D36" s="129">
        <v>1457028</v>
      </c>
      <c r="E36" s="129">
        <v>2051375</v>
      </c>
      <c r="F36" s="129">
        <v>5764709</v>
      </c>
      <c r="G36" s="129">
        <v>365161</v>
      </c>
      <c r="H36" s="129">
        <v>0</v>
      </c>
      <c r="I36" s="62"/>
    </row>
    <row r="37" spans="1:26" ht="15.75" customHeight="1" x14ac:dyDescent="0.25">
      <c r="A37" s="127" t="s">
        <v>90</v>
      </c>
      <c r="B37" s="8" t="s">
        <v>279</v>
      </c>
      <c r="C37" s="133">
        <f t="shared" si="2"/>
        <v>33382</v>
      </c>
      <c r="D37" s="129">
        <v>21427</v>
      </c>
      <c r="E37" s="129">
        <v>11955</v>
      </c>
      <c r="F37" s="129">
        <v>0</v>
      </c>
      <c r="G37" s="129"/>
      <c r="H37" s="129">
        <v>0</v>
      </c>
      <c r="I37" s="62"/>
    </row>
    <row r="38" spans="1:26" ht="15.75" customHeight="1" x14ac:dyDescent="0.25">
      <c r="A38" s="127" t="s">
        <v>165</v>
      </c>
      <c r="B38" s="8" t="s">
        <v>280</v>
      </c>
      <c r="C38" s="133">
        <f t="shared" si="2"/>
        <v>5175874</v>
      </c>
      <c r="D38" s="129">
        <v>690323</v>
      </c>
      <c r="E38" s="129">
        <v>491640</v>
      </c>
      <c r="F38" s="129">
        <v>3141040</v>
      </c>
      <c r="G38" s="129">
        <v>852871</v>
      </c>
      <c r="H38" s="129">
        <v>0</v>
      </c>
      <c r="I38" s="62"/>
    </row>
    <row r="39" spans="1:26" ht="15.75" customHeight="1" x14ac:dyDescent="0.25">
      <c r="A39" s="127" t="s">
        <v>92</v>
      </c>
      <c r="B39" s="8" t="s">
        <v>281</v>
      </c>
      <c r="C39" s="133">
        <f t="shared" si="2"/>
        <v>634933</v>
      </c>
      <c r="D39" s="129">
        <v>29734</v>
      </c>
      <c r="E39" s="129">
        <v>33368</v>
      </c>
      <c r="F39" s="129">
        <v>553954</v>
      </c>
      <c r="G39" s="129">
        <v>17877</v>
      </c>
      <c r="H39" s="129">
        <v>0</v>
      </c>
      <c r="I39" s="62"/>
    </row>
    <row r="40" spans="1:26" ht="15.75" customHeight="1" x14ac:dyDescent="0.25">
      <c r="A40" s="127" t="s">
        <v>131</v>
      </c>
      <c r="B40" s="8" t="s">
        <v>282</v>
      </c>
      <c r="C40" s="133">
        <f t="shared" si="2"/>
        <v>6097728</v>
      </c>
      <c r="D40" s="129">
        <v>214390</v>
      </c>
      <c r="E40" s="129">
        <v>161877</v>
      </c>
      <c r="F40" s="129">
        <v>5462757</v>
      </c>
      <c r="G40" s="129">
        <v>258704</v>
      </c>
      <c r="H40" s="129">
        <v>0</v>
      </c>
      <c r="I40" s="28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27" t="s">
        <v>133</v>
      </c>
      <c r="B41" s="8" t="s">
        <v>283</v>
      </c>
      <c r="C41" s="133">
        <f t="shared" si="2"/>
        <v>5349441</v>
      </c>
      <c r="D41" s="129">
        <v>542887</v>
      </c>
      <c r="E41" s="129">
        <v>381459</v>
      </c>
      <c r="F41" s="129">
        <v>4098096</v>
      </c>
      <c r="G41" s="129">
        <v>326999</v>
      </c>
      <c r="H41" s="129">
        <v>0</v>
      </c>
      <c r="I41" s="139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A42" s="127" t="s">
        <v>136</v>
      </c>
      <c r="B42" s="8" t="s">
        <v>284</v>
      </c>
      <c r="C42" s="133">
        <f t="shared" si="2"/>
        <v>3840102</v>
      </c>
      <c r="D42" s="129">
        <v>349573</v>
      </c>
      <c r="E42" s="129">
        <v>307218</v>
      </c>
      <c r="F42" s="129">
        <v>2981456</v>
      </c>
      <c r="G42" s="129">
        <v>201855</v>
      </c>
      <c r="H42" s="129">
        <v>0</v>
      </c>
      <c r="I42" s="62"/>
    </row>
    <row r="43" spans="1:26" ht="15.75" customHeight="1" x14ac:dyDescent="0.25">
      <c r="A43" s="127" t="s">
        <v>183</v>
      </c>
      <c r="B43" s="8" t="s">
        <v>285</v>
      </c>
      <c r="C43" s="133">
        <f t="shared" si="2"/>
        <v>2265548</v>
      </c>
      <c r="D43" s="129">
        <v>206238</v>
      </c>
      <c r="E43" s="129">
        <v>181250</v>
      </c>
      <c r="F43" s="129">
        <v>1758971</v>
      </c>
      <c r="G43" s="129">
        <v>119089</v>
      </c>
      <c r="H43" s="129">
        <v>0</v>
      </c>
      <c r="I43" s="62"/>
    </row>
    <row r="44" spans="1:26" ht="15.75" customHeight="1" x14ac:dyDescent="0.25">
      <c r="A44" s="127" t="s">
        <v>94</v>
      </c>
      <c r="B44" s="8" t="s">
        <v>286</v>
      </c>
      <c r="C44" s="133">
        <f t="shared" si="2"/>
        <v>1408638</v>
      </c>
      <c r="D44" s="129">
        <v>129765</v>
      </c>
      <c r="E44" s="129">
        <v>110970</v>
      </c>
      <c r="F44" s="129">
        <v>1091828</v>
      </c>
      <c r="G44" s="129">
        <v>76075</v>
      </c>
      <c r="H44" s="129">
        <v>0</v>
      </c>
      <c r="I44" s="62"/>
    </row>
    <row r="45" spans="1:26" ht="15.75" customHeight="1" x14ac:dyDescent="0.25">
      <c r="A45" s="127" t="s">
        <v>140</v>
      </c>
      <c r="B45" s="8" t="s">
        <v>287</v>
      </c>
      <c r="C45" s="133">
        <f t="shared" si="2"/>
        <v>0</v>
      </c>
      <c r="D45" s="129">
        <v>0</v>
      </c>
      <c r="E45" s="129">
        <v>0</v>
      </c>
      <c r="F45" s="129">
        <v>0</v>
      </c>
      <c r="G45" s="129">
        <v>0</v>
      </c>
      <c r="H45" s="129">
        <v>0</v>
      </c>
      <c r="I45" s="62"/>
    </row>
    <row r="46" spans="1:26" ht="15.75" customHeight="1" x14ac:dyDescent="0.25">
      <c r="A46" s="381" t="s">
        <v>288</v>
      </c>
      <c r="B46" s="382"/>
      <c r="C46" s="103">
        <f t="shared" ref="C46:H46" si="3">SUM(C32:C45)</f>
        <v>54559492</v>
      </c>
      <c r="D46" s="103">
        <f t="shared" si="3"/>
        <v>5216681</v>
      </c>
      <c r="E46" s="103">
        <f t="shared" si="3"/>
        <v>5191291</v>
      </c>
      <c r="F46" s="103">
        <f t="shared" si="3"/>
        <v>40833611</v>
      </c>
      <c r="G46" s="103">
        <f t="shared" si="3"/>
        <v>3317909</v>
      </c>
      <c r="H46" s="103">
        <f t="shared" si="3"/>
        <v>0</v>
      </c>
      <c r="I46" s="28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D47" s="63"/>
      <c r="E47" s="63"/>
      <c r="F47" s="63"/>
      <c r="G47" s="63"/>
      <c r="H47" s="63"/>
      <c r="I47" s="62"/>
    </row>
    <row r="48" spans="1:26" ht="22.5" customHeight="1" x14ac:dyDescent="0.25">
      <c r="A48" s="134" t="s">
        <v>68</v>
      </c>
      <c r="B48" s="134" t="s">
        <v>291</v>
      </c>
      <c r="C48" s="134" t="s">
        <v>234</v>
      </c>
      <c r="D48" s="125" t="s">
        <v>376</v>
      </c>
      <c r="E48" s="125" t="s">
        <v>406</v>
      </c>
      <c r="F48" s="125" t="s">
        <v>407</v>
      </c>
      <c r="G48" s="125" t="s">
        <v>408</v>
      </c>
      <c r="H48" s="125" t="s">
        <v>409</v>
      </c>
      <c r="I48" s="101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126" t="s">
        <v>292</v>
      </c>
      <c r="B49" s="110"/>
      <c r="C49" s="110"/>
      <c r="D49" s="10">
        <v>911</v>
      </c>
      <c r="E49" s="10">
        <v>912</v>
      </c>
      <c r="F49" s="10">
        <v>913</v>
      </c>
      <c r="G49" s="10">
        <v>914</v>
      </c>
      <c r="H49" s="10">
        <v>915</v>
      </c>
      <c r="I49" s="137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5.75" customHeight="1" x14ac:dyDescent="0.25">
      <c r="A50" s="127" t="s">
        <v>79</v>
      </c>
      <c r="B50" s="8" t="s">
        <v>293</v>
      </c>
      <c r="C50" s="133">
        <f t="shared" ref="C50:C65" si="4">SUM(D50:H50)</f>
        <v>2330450</v>
      </c>
      <c r="D50" s="129">
        <v>177990</v>
      </c>
      <c r="E50" s="129">
        <v>148260</v>
      </c>
      <c r="F50" s="129">
        <v>250000</v>
      </c>
      <c r="G50" s="129">
        <v>1754200</v>
      </c>
      <c r="H50" s="129">
        <v>0</v>
      </c>
      <c r="I50" s="138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25">
      <c r="A51" s="127" t="s">
        <v>82</v>
      </c>
      <c r="B51" s="8" t="s">
        <v>294</v>
      </c>
      <c r="C51" s="133">
        <f t="shared" si="4"/>
        <v>0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62"/>
    </row>
    <row r="52" spans="1:26" ht="15.75" customHeight="1" x14ac:dyDescent="0.25">
      <c r="A52" s="127" t="s">
        <v>84</v>
      </c>
      <c r="B52" s="8" t="s">
        <v>295</v>
      </c>
      <c r="C52" s="133">
        <f t="shared" si="4"/>
        <v>12020</v>
      </c>
      <c r="D52" s="129">
        <v>0</v>
      </c>
      <c r="E52" s="129">
        <v>2420</v>
      </c>
      <c r="F52" s="129">
        <v>9600</v>
      </c>
      <c r="G52" s="129">
        <v>0</v>
      </c>
      <c r="H52" s="129">
        <v>0</v>
      </c>
      <c r="I52" s="65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127" t="s">
        <v>86</v>
      </c>
      <c r="B53" s="8" t="s">
        <v>296</v>
      </c>
      <c r="C53" s="133">
        <f t="shared" si="4"/>
        <v>755350</v>
      </c>
      <c r="D53" s="129">
        <v>612150</v>
      </c>
      <c r="E53" s="129">
        <v>7700</v>
      </c>
      <c r="F53" s="129">
        <v>135500</v>
      </c>
      <c r="G53" s="129">
        <v>0</v>
      </c>
      <c r="H53" s="129">
        <v>0</v>
      </c>
      <c r="I53" s="65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127" t="s">
        <v>88</v>
      </c>
      <c r="B54" s="8" t="s">
        <v>297</v>
      </c>
      <c r="C54" s="133">
        <f t="shared" si="4"/>
        <v>2218610</v>
      </c>
      <c r="D54" s="129">
        <v>4590</v>
      </c>
      <c r="E54" s="129">
        <v>22800</v>
      </c>
      <c r="F54" s="129">
        <v>1300</v>
      </c>
      <c r="G54" s="129">
        <v>2189920</v>
      </c>
      <c r="H54" s="129">
        <v>0</v>
      </c>
      <c r="I54" s="62"/>
    </row>
    <row r="55" spans="1:26" ht="15.75" customHeight="1" x14ac:dyDescent="0.25">
      <c r="A55" s="127" t="s">
        <v>90</v>
      </c>
      <c r="B55" s="8" t="s">
        <v>298</v>
      </c>
      <c r="C55" s="133">
        <f t="shared" si="4"/>
        <v>543420</v>
      </c>
      <c r="D55" s="129">
        <v>31500</v>
      </c>
      <c r="E55" s="129">
        <v>108220</v>
      </c>
      <c r="F55" s="129">
        <v>403700</v>
      </c>
      <c r="G55" s="129">
        <v>0</v>
      </c>
      <c r="H55" s="129">
        <v>0</v>
      </c>
      <c r="I55" s="62"/>
    </row>
    <row r="56" spans="1:26" ht="15.75" customHeight="1" x14ac:dyDescent="0.25">
      <c r="A56" s="127" t="s">
        <v>165</v>
      </c>
      <c r="B56" s="8" t="s">
        <v>299</v>
      </c>
      <c r="C56" s="133">
        <f t="shared" si="4"/>
        <v>16822500</v>
      </c>
      <c r="D56" s="129">
        <v>11170000</v>
      </c>
      <c r="E56" s="129">
        <v>52500</v>
      </c>
      <c r="F56" s="129">
        <v>5600000</v>
      </c>
      <c r="G56" s="129">
        <v>0</v>
      </c>
      <c r="H56" s="129">
        <v>0</v>
      </c>
      <c r="I56" s="62"/>
    </row>
    <row r="57" spans="1:26" ht="15.75" customHeight="1" x14ac:dyDescent="0.25">
      <c r="A57" s="127" t="s">
        <v>92</v>
      </c>
      <c r="B57" s="8" t="s">
        <v>300</v>
      </c>
      <c r="C57" s="133">
        <f t="shared" si="4"/>
        <v>47460</v>
      </c>
      <c r="D57" s="129">
        <v>0</v>
      </c>
      <c r="E57" s="129">
        <v>0</v>
      </c>
      <c r="F57" s="129">
        <v>47460</v>
      </c>
      <c r="G57" s="129">
        <v>0</v>
      </c>
      <c r="H57" s="129">
        <v>0</v>
      </c>
      <c r="I57" s="62"/>
    </row>
    <row r="58" spans="1:26" ht="15.75" customHeight="1" x14ac:dyDescent="0.25">
      <c r="A58" s="127" t="s">
        <v>131</v>
      </c>
      <c r="B58" s="8" t="s">
        <v>301</v>
      </c>
      <c r="C58" s="133">
        <f t="shared" si="4"/>
        <v>5277169</v>
      </c>
      <c r="D58" s="129">
        <v>4812579</v>
      </c>
      <c r="E58" s="129">
        <v>17220</v>
      </c>
      <c r="F58" s="129">
        <v>336300</v>
      </c>
      <c r="G58" s="129">
        <v>111070</v>
      </c>
      <c r="H58" s="129">
        <v>0</v>
      </c>
      <c r="I58" s="62"/>
    </row>
    <row r="59" spans="1:26" ht="15.75" customHeight="1" x14ac:dyDescent="0.25">
      <c r="A59" s="127" t="s">
        <v>133</v>
      </c>
      <c r="B59" s="8" t="s">
        <v>302</v>
      </c>
      <c r="C59" s="133">
        <f t="shared" si="4"/>
        <v>53360</v>
      </c>
      <c r="D59" s="129">
        <v>32260</v>
      </c>
      <c r="E59" s="129">
        <v>0</v>
      </c>
      <c r="F59" s="129">
        <v>21100</v>
      </c>
      <c r="G59" s="129">
        <v>0</v>
      </c>
      <c r="H59" s="129">
        <v>0</v>
      </c>
      <c r="I59" s="62"/>
    </row>
    <row r="60" spans="1:26" ht="15.75" customHeight="1" x14ac:dyDescent="0.25">
      <c r="A60" s="127" t="s">
        <v>136</v>
      </c>
      <c r="B60" s="8" t="s">
        <v>303</v>
      </c>
      <c r="C60" s="133">
        <f t="shared" si="4"/>
        <v>6281000</v>
      </c>
      <c r="D60" s="129">
        <v>430000</v>
      </c>
      <c r="E60" s="129">
        <v>5440000</v>
      </c>
      <c r="F60" s="129">
        <v>275000</v>
      </c>
      <c r="G60" s="129">
        <v>136000</v>
      </c>
      <c r="H60" s="129">
        <v>0</v>
      </c>
      <c r="I60" s="62"/>
    </row>
    <row r="61" spans="1:26" ht="15.75" customHeight="1" x14ac:dyDescent="0.25">
      <c r="A61" s="127" t="s">
        <v>183</v>
      </c>
      <c r="B61" s="8" t="s">
        <v>304</v>
      </c>
      <c r="C61" s="133">
        <f t="shared" si="4"/>
        <v>4700</v>
      </c>
      <c r="D61" s="129">
        <v>0</v>
      </c>
      <c r="E61" s="129">
        <v>0</v>
      </c>
      <c r="F61" s="129">
        <v>4700</v>
      </c>
      <c r="G61" s="129">
        <v>0</v>
      </c>
      <c r="H61" s="129">
        <v>0</v>
      </c>
      <c r="I61" s="62"/>
    </row>
    <row r="62" spans="1:26" ht="15.75" customHeight="1" x14ac:dyDescent="0.25">
      <c r="A62" s="127" t="s">
        <v>94</v>
      </c>
      <c r="B62" s="8" t="s">
        <v>305</v>
      </c>
      <c r="C62" s="133">
        <f t="shared" si="4"/>
        <v>173550</v>
      </c>
      <c r="D62" s="129">
        <v>8670</v>
      </c>
      <c r="E62" s="129">
        <v>154280</v>
      </c>
      <c r="F62" s="129">
        <v>10600</v>
      </c>
      <c r="G62" s="129">
        <v>0</v>
      </c>
      <c r="H62" s="129">
        <v>0</v>
      </c>
      <c r="I62" s="62"/>
    </row>
    <row r="63" spans="1:26" ht="15.75" customHeight="1" x14ac:dyDescent="0.25">
      <c r="A63" s="127" t="s">
        <v>140</v>
      </c>
      <c r="B63" s="8" t="s">
        <v>306</v>
      </c>
      <c r="C63" s="133">
        <f t="shared" si="4"/>
        <v>615800</v>
      </c>
      <c r="D63" s="129">
        <v>0</v>
      </c>
      <c r="E63" s="129">
        <v>0</v>
      </c>
      <c r="F63" s="129">
        <v>0</v>
      </c>
      <c r="G63" s="129">
        <v>615800</v>
      </c>
      <c r="H63" s="129">
        <v>0</v>
      </c>
      <c r="I63" s="28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27" t="s">
        <v>142</v>
      </c>
      <c r="B64" s="8" t="s">
        <v>307</v>
      </c>
      <c r="C64" s="133">
        <f t="shared" si="4"/>
        <v>3365130</v>
      </c>
      <c r="D64" s="129">
        <v>985500</v>
      </c>
      <c r="E64" s="129">
        <v>216700</v>
      </c>
      <c r="F64" s="129">
        <v>530000</v>
      </c>
      <c r="G64" s="129">
        <v>1333450</v>
      </c>
      <c r="H64" s="129">
        <v>299480</v>
      </c>
      <c r="I64" s="139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 x14ac:dyDescent="0.25">
      <c r="A65" s="127"/>
      <c r="B65" s="8"/>
      <c r="C65" s="133">
        <f t="shared" si="4"/>
        <v>0</v>
      </c>
      <c r="D65" s="129">
        <v>0</v>
      </c>
      <c r="E65" s="129">
        <v>0</v>
      </c>
      <c r="F65" s="129">
        <v>0</v>
      </c>
      <c r="G65" s="129">
        <v>0</v>
      </c>
      <c r="H65" s="129">
        <v>0</v>
      </c>
      <c r="I65" s="62"/>
    </row>
    <row r="66" spans="1:26" ht="15.75" customHeight="1" x14ac:dyDescent="0.25">
      <c r="A66" s="381" t="s">
        <v>288</v>
      </c>
      <c r="B66" s="382"/>
      <c r="C66" s="103">
        <f t="shared" ref="C66:H66" si="5">SUM(C50:C65)</f>
        <v>38500519</v>
      </c>
      <c r="D66" s="103">
        <f t="shared" si="5"/>
        <v>18265239</v>
      </c>
      <c r="E66" s="103">
        <f t="shared" si="5"/>
        <v>6170100</v>
      </c>
      <c r="F66" s="103">
        <f t="shared" si="5"/>
        <v>7625260</v>
      </c>
      <c r="G66" s="103">
        <f t="shared" si="5"/>
        <v>6140440</v>
      </c>
      <c r="H66" s="103">
        <f t="shared" si="5"/>
        <v>299480</v>
      </c>
      <c r="I66" s="28"/>
      <c r="J66" s="142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I67" s="62"/>
    </row>
    <row r="68" spans="1:26" ht="22.5" customHeight="1" x14ac:dyDescent="0.25">
      <c r="A68" s="134" t="s">
        <v>68</v>
      </c>
      <c r="B68" s="134" t="s">
        <v>308</v>
      </c>
      <c r="C68" s="134" t="s">
        <v>234</v>
      </c>
      <c r="D68" s="125" t="s">
        <v>376</v>
      </c>
      <c r="E68" s="125" t="s">
        <v>406</v>
      </c>
      <c r="F68" s="125" t="s">
        <v>407</v>
      </c>
      <c r="G68" s="125" t="s">
        <v>408</v>
      </c>
      <c r="H68" s="125" t="s">
        <v>409</v>
      </c>
      <c r="I68" s="101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126" t="s">
        <v>309</v>
      </c>
      <c r="B69" s="110"/>
      <c r="C69" s="110"/>
      <c r="D69" s="10">
        <v>911</v>
      </c>
      <c r="E69" s="10">
        <v>912</v>
      </c>
      <c r="F69" s="10">
        <v>913</v>
      </c>
      <c r="G69" s="10">
        <v>914</v>
      </c>
      <c r="H69" s="10">
        <v>915</v>
      </c>
      <c r="I69" s="137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5.75" customHeight="1" x14ac:dyDescent="0.25">
      <c r="A70" s="127" t="s">
        <v>79</v>
      </c>
      <c r="B70" s="8" t="s">
        <v>310</v>
      </c>
      <c r="C70" s="133">
        <f t="shared" ref="C70:C91" si="6">SUM(D70:H70)</f>
        <v>0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38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5.75" customHeight="1" x14ac:dyDescent="0.25">
      <c r="A71" s="127" t="s">
        <v>82</v>
      </c>
      <c r="B71" s="8" t="s">
        <v>311</v>
      </c>
      <c r="C71" s="133">
        <f t="shared" si="6"/>
        <v>0</v>
      </c>
      <c r="D71" s="129">
        <v>0</v>
      </c>
      <c r="E71" s="129">
        <v>0</v>
      </c>
      <c r="F71" s="129">
        <v>0</v>
      </c>
      <c r="G71" s="129">
        <v>0</v>
      </c>
      <c r="H71" s="129">
        <v>0</v>
      </c>
      <c r="I71" s="62"/>
    </row>
    <row r="72" spans="1:26" ht="15.75" customHeight="1" x14ac:dyDescent="0.25">
      <c r="A72" s="127" t="s">
        <v>84</v>
      </c>
      <c r="B72" s="8" t="s">
        <v>312</v>
      </c>
      <c r="C72" s="133">
        <f t="shared" si="6"/>
        <v>0</v>
      </c>
      <c r="D72" s="129">
        <v>0</v>
      </c>
      <c r="E72" s="129">
        <v>0</v>
      </c>
      <c r="F72" s="129">
        <v>0</v>
      </c>
      <c r="G72" s="129">
        <v>0</v>
      </c>
      <c r="H72" s="129">
        <v>0</v>
      </c>
      <c r="I72" s="65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127" t="s">
        <v>86</v>
      </c>
      <c r="B73" s="8" t="s">
        <v>313</v>
      </c>
      <c r="C73" s="133">
        <f t="shared" si="6"/>
        <v>4069650</v>
      </c>
      <c r="D73" s="129">
        <v>0</v>
      </c>
      <c r="E73" s="129">
        <v>3400000</v>
      </c>
      <c r="F73" s="129">
        <v>65900</v>
      </c>
      <c r="G73" s="129">
        <v>603750</v>
      </c>
      <c r="H73" s="129">
        <v>0</v>
      </c>
      <c r="I73" s="65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127" t="s">
        <v>88</v>
      </c>
      <c r="B74" s="8" t="s">
        <v>314</v>
      </c>
      <c r="C74" s="133">
        <f t="shared" si="6"/>
        <v>5224709</v>
      </c>
      <c r="D74" s="129">
        <v>1960500</v>
      </c>
      <c r="E74" s="129">
        <v>3264209</v>
      </c>
      <c r="F74" s="129">
        <v>0</v>
      </c>
      <c r="G74" s="129">
        <v>0</v>
      </c>
      <c r="H74" s="129">
        <v>0</v>
      </c>
      <c r="I74" s="65"/>
    </row>
    <row r="75" spans="1:26" ht="15.75" customHeight="1" x14ac:dyDescent="0.25">
      <c r="A75" s="127" t="s">
        <v>90</v>
      </c>
      <c r="B75" s="8" t="s">
        <v>315</v>
      </c>
      <c r="C75" s="133">
        <f t="shared" si="6"/>
        <v>1418050</v>
      </c>
      <c r="D75" s="129">
        <v>0</v>
      </c>
      <c r="E75" s="129">
        <v>0</v>
      </c>
      <c r="F75" s="129">
        <v>227900</v>
      </c>
      <c r="G75" s="129">
        <v>1190150</v>
      </c>
      <c r="H75" s="129">
        <v>0</v>
      </c>
      <c r="I75" s="65"/>
    </row>
    <row r="76" spans="1:26" ht="15.75" customHeight="1" x14ac:dyDescent="0.25">
      <c r="A76" s="127" t="s">
        <v>165</v>
      </c>
      <c r="B76" s="8" t="s">
        <v>316</v>
      </c>
      <c r="C76" s="133">
        <f t="shared" si="6"/>
        <v>11781400</v>
      </c>
      <c r="D76" s="129">
        <v>4734450</v>
      </c>
      <c r="E76" s="129">
        <v>3100640</v>
      </c>
      <c r="F76" s="129">
        <v>1000700</v>
      </c>
      <c r="G76" s="129">
        <v>2945610</v>
      </c>
      <c r="H76" s="129">
        <v>0</v>
      </c>
      <c r="I76" s="65"/>
    </row>
    <row r="77" spans="1:26" ht="15.75" customHeight="1" x14ac:dyDescent="0.25">
      <c r="A77" s="127" t="s">
        <v>92</v>
      </c>
      <c r="B77" s="8" t="s">
        <v>317</v>
      </c>
      <c r="C77" s="133">
        <f t="shared" si="6"/>
        <v>32000</v>
      </c>
      <c r="D77" s="129">
        <v>0</v>
      </c>
      <c r="E77" s="129">
        <v>0</v>
      </c>
      <c r="F77" s="129">
        <v>32000</v>
      </c>
      <c r="G77" s="129">
        <v>0</v>
      </c>
      <c r="H77" s="129">
        <v>0</v>
      </c>
      <c r="I77" s="65"/>
    </row>
    <row r="78" spans="1:26" ht="15.75" customHeight="1" x14ac:dyDescent="0.25">
      <c r="A78" s="127" t="s">
        <v>131</v>
      </c>
      <c r="B78" s="8" t="s">
        <v>318</v>
      </c>
      <c r="C78" s="133">
        <f t="shared" si="6"/>
        <v>37050</v>
      </c>
      <c r="D78" s="129">
        <v>0</v>
      </c>
      <c r="E78" s="129">
        <v>0</v>
      </c>
      <c r="F78" s="129">
        <v>0</v>
      </c>
      <c r="G78" s="129">
        <v>37050</v>
      </c>
      <c r="H78" s="129">
        <v>0</v>
      </c>
      <c r="I78" s="65"/>
    </row>
    <row r="79" spans="1:26" ht="15.75" customHeight="1" x14ac:dyDescent="0.25">
      <c r="A79" s="127" t="s">
        <v>133</v>
      </c>
      <c r="B79" s="8" t="s">
        <v>319</v>
      </c>
      <c r="C79" s="133">
        <f t="shared" si="6"/>
        <v>3264250</v>
      </c>
      <c r="D79" s="129">
        <v>19350</v>
      </c>
      <c r="E79" s="129">
        <v>0</v>
      </c>
      <c r="F79" s="129">
        <v>44800</v>
      </c>
      <c r="G79" s="129">
        <v>3200100</v>
      </c>
      <c r="H79" s="129">
        <v>0</v>
      </c>
      <c r="I79" s="65"/>
    </row>
    <row r="80" spans="1:26" ht="15.75" customHeight="1" x14ac:dyDescent="0.25">
      <c r="A80" s="127" t="s">
        <v>136</v>
      </c>
      <c r="B80" s="8" t="s">
        <v>320</v>
      </c>
      <c r="C80" s="133">
        <f t="shared" si="6"/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65"/>
    </row>
    <row r="81" spans="1:26" ht="15.75" customHeight="1" x14ac:dyDescent="0.25">
      <c r="A81" s="127" t="s">
        <v>183</v>
      </c>
      <c r="B81" s="8" t="s">
        <v>321</v>
      </c>
      <c r="C81" s="133">
        <f t="shared" si="6"/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I81" s="65"/>
    </row>
    <row r="82" spans="1:26" ht="15.75" customHeight="1" x14ac:dyDescent="0.25">
      <c r="A82" s="127" t="s">
        <v>94</v>
      </c>
      <c r="B82" s="8" t="s">
        <v>322</v>
      </c>
      <c r="C82" s="133">
        <f t="shared" si="6"/>
        <v>388340</v>
      </c>
      <c r="D82" s="129">
        <v>3450</v>
      </c>
      <c r="E82" s="129">
        <v>5440</v>
      </c>
      <c r="F82" s="129">
        <v>31700</v>
      </c>
      <c r="G82" s="129">
        <v>347750</v>
      </c>
      <c r="H82" s="129">
        <v>0</v>
      </c>
      <c r="I82" s="62"/>
    </row>
    <row r="83" spans="1:26" ht="15.75" customHeight="1" x14ac:dyDescent="0.25">
      <c r="A83" s="127" t="s">
        <v>140</v>
      </c>
      <c r="B83" s="8" t="s">
        <v>323</v>
      </c>
      <c r="C83" s="133">
        <f t="shared" si="6"/>
        <v>244880</v>
      </c>
      <c r="D83" s="129">
        <v>15680</v>
      </c>
      <c r="E83" s="129">
        <v>2000</v>
      </c>
      <c r="F83" s="129">
        <v>227200</v>
      </c>
      <c r="G83" s="129">
        <v>0</v>
      </c>
      <c r="H83" s="129">
        <v>0</v>
      </c>
      <c r="I83" s="28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27" t="s">
        <v>142</v>
      </c>
      <c r="B84" s="8" t="s">
        <v>324</v>
      </c>
      <c r="C84" s="133">
        <f t="shared" si="6"/>
        <v>633700</v>
      </c>
      <c r="D84" s="129">
        <v>395000</v>
      </c>
      <c r="E84" s="129">
        <v>18400</v>
      </c>
      <c r="F84" s="129">
        <v>161800</v>
      </c>
      <c r="G84" s="129">
        <v>58500</v>
      </c>
      <c r="H84" s="129">
        <v>0</v>
      </c>
      <c r="I84" s="139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 x14ac:dyDescent="0.25">
      <c r="A85" s="127" t="s">
        <v>144</v>
      </c>
      <c r="B85" s="8" t="s">
        <v>325</v>
      </c>
      <c r="C85" s="133">
        <f t="shared" si="6"/>
        <v>998660</v>
      </c>
      <c r="D85" s="129">
        <v>0</v>
      </c>
      <c r="E85" s="129">
        <v>979200</v>
      </c>
      <c r="F85" s="129">
        <v>19460</v>
      </c>
      <c r="G85" s="129">
        <v>0</v>
      </c>
      <c r="H85" s="129">
        <v>0</v>
      </c>
      <c r="I85" s="139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 x14ac:dyDescent="0.25">
      <c r="A86" s="127" t="s">
        <v>108</v>
      </c>
      <c r="B86" s="8" t="s">
        <v>326</v>
      </c>
      <c r="C86" s="133">
        <f t="shared" si="6"/>
        <v>102600</v>
      </c>
      <c r="D86" s="129">
        <v>102600</v>
      </c>
      <c r="E86" s="129">
        <v>0</v>
      </c>
      <c r="F86" s="129">
        <v>0</v>
      </c>
      <c r="G86" s="129">
        <v>0</v>
      </c>
      <c r="H86" s="129">
        <v>0</v>
      </c>
      <c r="I86" s="62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 x14ac:dyDescent="0.25">
      <c r="A87" s="127" t="s">
        <v>212</v>
      </c>
      <c r="B87" s="8" t="s">
        <v>327</v>
      </c>
      <c r="C87" s="133">
        <f t="shared" si="6"/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39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 x14ac:dyDescent="0.25">
      <c r="A88" s="127" t="s">
        <v>328</v>
      </c>
      <c r="B88" s="8" t="s">
        <v>329</v>
      </c>
      <c r="C88" s="133">
        <f t="shared" si="6"/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39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 x14ac:dyDescent="0.25">
      <c r="A89" s="127" t="s">
        <v>146</v>
      </c>
      <c r="B89" s="8" t="s">
        <v>330</v>
      </c>
      <c r="C89" s="133">
        <f t="shared" si="6"/>
        <v>1067390</v>
      </c>
      <c r="D89" s="129">
        <v>40500</v>
      </c>
      <c r="E89" s="129">
        <v>324300</v>
      </c>
      <c r="F89" s="129">
        <v>90940</v>
      </c>
      <c r="G89" s="129">
        <v>611650</v>
      </c>
      <c r="H89" s="129">
        <v>0</v>
      </c>
      <c r="I89" s="139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 x14ac:dyDescent="0.25">
      <c r="A90" s="127" t="s">
        <v>150</v>
      </c>
      <c r="B90" s="8" t="s">
        <v>331</v>
      </c>
      <c r="C90" s="133">
        <f t="shared" si="6"/>
        <v>3385460</v>
      </c>
      <c r="D90" s="129">
        <v>370680</v>
      </c>
      <c r="E90" s="129">
        <v>1314300</v>
      </c>
      <c r="F90" s="129">
        <v>540300</v>
      </c>
      <c r="G90" s="129">
        <v>1160180</v>
      </c>
      <c r="H90" s="129">
        <v>0</v>
      </c>
      <c r="I90" s="139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 x14ac:dyDescent="0.25">
      <c r="A91" s="127" t="s">
        <v>332</v>
      </c>
      <c r="B91" s="8" t="s">
        <v>333</v>
      </c>
      <c r="C91" s="133">
        <f t="shared" si="6"/>
        <v>60402666</v>
      </c>
      <c r="D91" s="129">
        <v>4043800</v>
      </c>
      <c r="E91" s="129">
        <v>17029460</v>
      </c>
      <c r="F91" s="129">
        <v>22420506</v>
      </c>
      <c r="G91" s="129">
        <v>14429200</v>
      </c>
      <c r="H91" s="129">
        <v>2479700</v>
      </c>
      <c r="I91" s="62"/>
      <c r="J91" s="64"/>
    </row>
    <row r="92" spans="1:26" ht="15.75" customHeight="1" x14ac:dyDescent="0.25">
      <c r="A92" s="381" t="s">
        <v>288</v>
      </c>
      <c r="B92" s="382"/>
      <c r="C92" s="103">
        <f t="shared" ref="C92:H92" si="7">SUM(C70:C91)</f>
        <v>93050805</v>
      </c>
      <c r="D92" s="103">
        <f t="shared" si="7"/>
        <v>11686010</v>
      </c>
      <c r="E92" s="103">
        <f t="shared" si="7"/>
        <v>29437949</v>
      </c>
      <c r="F92" s="103">
        <f t="shared" si="7"/>
        <v>24863206</v>
      </c>
      <c r="G92" s="103">
        <f t="shared" si="7"/>
        <v>24583940</v>
      </c>
      <c r="H92" s="103">
        <f t="shared" si="7"/>
        <v>2479700</v>
      </c>
      <c r="I92" s="28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I93" s="62"/>
    </row>
    <row r="94" spans="1:26" ht="22.5" customHeight="1" x14ac:dyDescent="0.25">
      <c r="A94" s="134" t="s">
        <v>68</v>
      </c>
      <c r="B94" s="134" t="s">
        <v>381</v>
      </c>
      <c r="C94" s="134" t="s">
        <v>234</v>
      </c>
      <c r="D94" s="125" t="s">
        <v>376</v>
      </c>
      <c r="E94" s="125" t="s">
        <v>406</v>
      </c>
      <c r="F94" s="125" t="s">
        <v>407</v>
      </c>
      <c r="G94" s="125" t="s">
        <v>408</v>
      </c>
      <c r="H94" s="125" t="s">
        <v>409</v>
      </c>
      <c r="I94" s="101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6" t="s">
        <v>335</v>
      </c>
      <c r="B95" s="110"/>
      <c r="C95" s="110"/>
      <c r="D95" s="10">
        <v>911</v>
      </c>
      <c r="E95" s="10">
        <v>912</v>
      </c>
      <c r="F95" s="10">
        <v>913</v>
      </c>
      <c r="G95" s="10">
        <v>914</v>
      </c>
      <c r="H95" s="10">
        <v>915</v>
      </c>
      <c r="I95" s="137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5.75" customHeight="1" x14ac:dyDescent="0.25">
      <c r="A96" s="127" t="s">
        <v>79</v>
      </c>
      <c r="B96" s="8" t="s">
        <v>336</v>
      </c>
      <c r="C96" s="133">
        <f t="shared" ref="C96:C106" si="8">SUM(D96:H96)</f>
        <v>388070</v>
      </c>
      <c r="D96" s="129">
        <v>0</v>
      </c>
      <c r="E96" s="129">
        <v>182000</v>
      </c>
      <c r="F96" s="129">
        <v>11700</v>
      </c>
      <c r="G96" s="129">
        <v>194370</v>
      </c>
      <c r="H96" s="129">
        <v>0</v>
      </c>
      <c r="I96" s="138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5.75" customHeight="1" x14ac:dyDescent="0.25">
      <c r="A97" s="127" t="s">
        <v>82</v>
      </c>
      <c r="B97" s="8" t="s">
        <v>337</v>
      </c>
      <c r="C97" s="133">
        <f t="shared" si="8"/>
        <v>930800</v>
      </c>
      <c r="D97" s="129">
        <v>210000</v>
      </c>
      <c r="E97" s="129">
        <v>124600</v>
      </c>
      <c r="F97" s="129">
        <v>0</v>
      </c>
      <c r="G97" s="129">
        <v>596200</v>
      </c>
      <c r="H97" s="129">
        <v>0</v>
      </c>
      <c r="I97" s="62"/>
    </row>
    <row r="98" spans="1:26" ht="15.75" customHeight="1" x14ac:dyDescent="0.25">
      <c r="A98" s="127" t="s">
        <v>84</v>
      </c>
      <c r="B98" s="8" t="s">
        <v>338</v>
      </c>
      <c r="C98" s="133">
        <f t="shared" si="8"/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65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127" t="s">
        <v>86</v>
      </c>
      <c r="B99" s="8" t="s">
        <v>339</v>
      </c>
      <c r="C99" s="133">
        <f t="shared" si="8"/>
        <v>682600</v>
      </c>
      <c r="D99" s="129">
        <v>350700</v>
      </c>
      <c r="E99" s="129">
        <v>40600</v>
      </c>
      <c r="F99" s="129">
        <v>291300</v>
      </c>
      <c r="G99" s="129">
        <v>0</v>
      </c>
      <c r="H99" s="129">
        <v>0</v>
      </c>
      <c r="I99" s="65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127" t="s">
        <v>88</v>
      </c>
      <c r="B100" s="8" t="s">
        <v>340</v>
      </c>
      <c r="C100" s="133">
        <f t="shared" si="8"/>
        <v>3658200</v>
      </c>
      <c r="D100" s="129">
        <v>0</v>
      </c>
      <c r="E100" s="129">
        <v>0</v>
      </c>
      <c r="F100" s="129">
        <v>3658200</v>
      </c>
      <c r="G100" s="129">
        <v>0</v>
      </c>
      <c r="H100" s="129">
        <v>0</v>
      </c>
      <c r="I100" s="62"/>
    </row>
    <row r="101" spans="1:26" ht="15.75" customHeight="1" x14ac:dyDescent="0.25">
      <c r="A101" s="127" t="s">
        <v>90</v>
      </c>
      <c r="B101" s="8" t="s">
        <v>341</v>
      </c>
      <c r="C101" s="133">
        <f t="shared" si="8"/>
        <v>277700</v>
      </c>
      <c r="D101" s="129">
        <v>0</v>
      </c>
      <c r="E101" s="129">
        <v>0</v>
      </c>
      <c r="F101" s="129">
        <v>277700</v>
      </c>
      <c r="G101" s="129">
        <v>0</v>
      </c>
      <c r="H101" s="129">
        <v>0</v>
      </c>
      <c r="I101" s="62"/>
    </row>
    <row r="102" spans="1:26" ht="15.75" customHeight="1" x14ac:dyDescent="0.25">
      <c r="A102" s="127" t="s">
        <v>165</v>
      </c>
      <c r="B102" s="8" t="s">
        <v>342</v>
      </c>
      <c r="C102" s="133">
        <f t="shared" si="8"/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62"/>
    </row>
    <row r="103" spans="1:26" ht="15.75" customHeight="1" x14ac:dyDescent="0.25">
      <c r="A103" s="127" t="s">
        <v>92</v>
      </c>
      <c r="B103" s="8" t="s">
        <v>343</v>
      </c>
      <c r="C103" s="133">
        <f t="shared" si="8"/>
        <v>151000</v>
      </c>
      <c r="D103" s="129">
        <v>0</v>
      </c>
      <c r="E103" s="129">
        <v>12800</v>
      </c>
      <c r="F103" s="129">
        <v>138200</v>
      </c>
      <c r="G103" s="129">
        <v>0</v>
      </c>
      <c r="H103" s="129">
        <v>0</v>
      </c>
      <c r="I103" s="62"/>
    </row>
    <row r="104" spans="1:26" ht="15.75" customHeight="1" x14ac:dyDescent="0.25">
      <c r="A104" s="127" t="s">
        <v>131</v>
      </c>
      <c r="B104" s="8" t="s">
        <v>344</v>
      </c>
      <c r="C104" s="133">
        <f t="shared" si="8"/>
        <v>592840</v>
      </c>
      <c r="D104" s="129">
        <v>390380</v>
      </c>
      <c r="E104" s="129">
        <v>177660</v>
      </c>
      <c r="F104" s="129">
        <v>24800</v>
      </c>
      <c r="G104" s="129">
        <v>0</v>
      </c>
      <c r="H104" s="129">
        <v>0</v>
      </c>
      <c r="I104" s="62"/>
    </row>
    <row r="105" spans="1:26" ht="15.75" customHeight="1" x14ac:dyDescent="0.25">
      <c r="A105" s="127" t="s">
        <v>133</v>
      </c>
      <c r="B105" s="8" t="s">
        <v>345</v>
      </c>
      <c r="C105" s="133">
        <f t="shared" si="8"/>
        <v>2104400</v>
      </c>
      <c r="D105" s="129">
        <v>1900000</v>
      </c>
      <c r="E105" s="129">
        <v>204400</v>
      </c>
      <c r="F105" s="129">
        <v>0</v>
      </c>
      <c r="G105" s="129">
        <v>0</v>
      </c>
      <c r="H105" s="129">
        <v>0</v>
      </c>
      <c r="I105" s="62"/>
    </row>
    <row r="106" spans="1:26" ht="15.75" customHeight="1" x14ac:dyDescent="0.25">
      <c r="A106" s="127" t="s">
        <v>346</v>
      </c>
      <c r="B106" s="8" t="s">
        <v>347</v>
      </c>
      <c r="C106" s="133">
        <f t="shared" si="8"/>
        <v>747210</v>
      </c>
      <c r="D106" s="129">
        <v>0</v>
      </c>
      <c r="E106" s="129">
        <v>580000</v>
      </c>
      <c r="F106" s="129">
        <v>60800</v>
      </c>
      <c r="G106" s="129">
        <v>0</v>
      </c>
      <c r="H106" s="129">
        <v>106410</v>
      </c>
      <c r="I106" s="62"/>
    </row>
    <row r="107" spans="1:26" ht="15.75" customHeight="1" x14ac:dyDescent="0.25">
      <c r="A107" s="381" t="s">
        <v>288</v>
      </c>
      <c r="B107" s="382"/>
      <c r="C107" s="103">
        <f t="shared" ref="C107:H107" si="9">SUM(C96:C106)</f>
        <v>9532820</v>
      </c>
      <c r="D107" s="103">
        <f t="shared" si="9"/>
        <v>2851080</v>
      </c>
      <c r="E107" s="103">
        <f t="shared" si="9"/>
        <v>1322060</v>
      </c>
      <c r="F107" s="103">
        <f t="shared" si="9"/>
        <v>4462700</v>
      </c>
      <c r="G107" s="103">
        <f t="shared" si="9"/>
        <v>790570</v>
      </c>
      <c r="H107" s="103">
        <f t="shared" si="9"/>
        <v>106410</v>
      </c>
      <c r="I107" s="28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I108" s="62"/>
    </row>
    <row r="109" spans="1:26" ht="22.5" customHeight="1" x14ac:dyDescent="0.25">
      <c r="A109" s="134" t="s">
        <v>68</v>
      </c>
      <c r="B109" s="134" t="s">
        <v>348</v>
      </c>
      <c r="C109" s="134" t="s">
        <v>234</v>
      </c>
      <c r="D109" s="125" t="s">
        <v>376</v>
      </c>
      <c r="E109" s="125" t="s">
        <v>406</v>
      </c>
      <c r="F109" s="125" t="s">
        <v>407</v>
      </c>
      <c r="G109" s="125" t="s">
        <v>408</v>
      </c>
      <c r="H109" s="125" t="s">
        <v>409</v>
      </c>
      <c r="I109" s="101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110"/>
      <c r="C110" s="110"/>
      <c r="D110" s="10">
        <v>911</v>
      </c>
      <c r="E110" s="10">
        <v>912</v>
      </c>
      <c r="F110" s="10">
        <v>913</v>
      </c>
      <c r="G110" s="10">
        <v>914</v>
      </c>
      <c r="H110" s="10">
        <v>915</v>
      </c>
      <c r="I110" s="137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5.75" customHeight="1" x14ac:dyDescent="0.25">
      <c r="A111" s="135" t="s">
        <v>349</v>
      </c>
      <c r="B111" s="7" t="s">
        <v>350</v>
      </c>
      <c r="C111" s="143">
        <f t="shared" ref="C111:C123" si="10">SUM(D111:H111)</f>
        <v>0</v>
      </c>
      <c r="D111" s="143">
        <f>+D112</f>
        <v>0</v>
      </c>
      <c r="E111" s="143"/>
      <c r="F111" s="143">
        <f t="shared" ref="F111:H111" si="11">+F112</f>
        <v>0</v>
      </c>
      <c r="G111" s="143">
        <f t="shared" si="11"/>
        <v>0</v>
      </c>
      <c r="H111" s="143">
        <f t="shared" si="11"/>
        <v>0</v>
      </c>
      <c r="I111" s="139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A112" s="127" t="s">
        <v>351</v>
      </c>
      <c r="B112" s="8" t="s">
        <v>352</v>
      </c>
      <c r="C112" s="133">
        <f t="shared" si="10"/>
        <v>0</v>
      </c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62"/>
    </row>
    <row r="113" spans="1:26" ht="15.75" customHeight="1" x14ac:dyDescent="0.25">
      <c r="A113" s="135" t="s">
        <v>353</v>
      </c>
      <c r="B113" s="7" t="s">
        <v>354</v>
      </c>
      <c r="C113" s="143">
        <f t="shared" si="10"/>
        <v>92546790</v>
      </c>
      <c r="D113" s="143">
        <f t="shared" ref="D113:H113" si="12">+D114</f>
        <v>10310290</v>
      </c>
      <c r="E113" s="143">
        <f t="shared" si="12"/>
        <v>72090000</v>
      </c>
      <c r="F113" s="143">
        <f t="shared" si="12"/>
        <v>4105200</v>
      </c>
      <c r="G113" s="143">
        <f t="shared" si="12"/>
        <v>6041300</v>
      </c>
      <c r="H113" s="143">
        <f t="shared" si="12"/>
        <v>0</v>
      </c>
      <c r="I113" s="139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A114" s="127" t="s">
        <v>355</v>
      </c>
      <c r="B114" s="8" t="s">
        <v>356</v>
      </c>
      <c r="C114" s="133">
        <f t="shared" si="10"/>
        <v>92546790</v>
      </c>
      <c r="D114" s="116">
        <v>10310290</v>
      </c>
      <c r="E114" s="116">
        <v>72090000</v>
      </c>
      <c r="F114" s="116">
        <v>4105200</v>
      </c>
      <c r="G114" s="116">
        <v>6041300</v>
      </c>
      <c r="H114" s="116">
        <v>0</v>
      </c>
      <c r="I114" s="62"/>
    </row>
    <row r="115" spans="1:26" ht="15.75" customHeight="1" x14ac:dyDescent="0.25">
      <c r="A115" s="135" t="s">
        <v>357</v>
      </c>
      <c r="B115" s="7" t="s">
        <v>358</v>
      </c>
      <c r="C115" s="143">
        <f t="shared" si="10"/>
        <v>137698804</v>
      </c>
      <c r="D115" s="143">
        <f t="shared" ref="D115:H115" si="13">+D116</f>
        <v>0</v>
      </c>
      <c r="E115" s="143">
        <f t="shared" si="13"/>
        <v>137698804</v>
      </c>
      <c r="F115" s="143">
        <f t="shared" si="13"/>
        <v>0</v>
      </c>
      <c r="G115" s="143">
        <f t="shared" si="13"/>
        <v>0</v>
      </c>
      <c r="H115" s="143">
        <f t="shared" si="13"/>
        <v>0</v>
      </c>
      <c r="I115" s="139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 x14ac:dyDescent="0.25">
      <c r="A116" s="127" t="s">
        <v>357</v>
      </c>
      <c r="B116" s="8" t="s">
        <v>359</v>
      </c>
      <c r="C116" s="133">
        <f t="shared" si="10"/>
        <v>137698804</v>
      </c>
      <c r="D116" s="116">
        <v>0</v>
      </c>
      <c r="E116" s="116">
        <f>+'P.OBRAS 2021'!C66</f>
        <v>137698804</v>
      </c>
      <c r="F116" s="116">
        <v>0</v>
      </c>
      <c r="G116" s="116">
        <v>0</v>
      </c>
      <c r="H116" s="116">
        <v>0</v>
      </c>
      <c r="I116" s="62"/>
    </row>
    <row r="117" spans="1:26" ht="15.75" customHeight="1" x14ac:dyDescent="0.25">
      <c r="A117" s="135" t="s">
        <v>360</v>
      </c>
      <c r="B117" s="7" t="s">
        <v>361</v>
      </c>
      <c r="C117" s="143">
        <f t="shared" si="10"/>
        <v>1000000</v>
      </c>
      <c r="D117" s="143">
        <f>+D118</f>
        <v>0</v>
      </c>
      <c r="E117" s="143"/>
      <c r="F117" s="143">
        <f t="shared" ref="F117:H117" si="14">+F118</f>
        <v>0</v>
      </c>
      <c r="G117" s="143">
        <f t="shared" si="14"/>
        <v>1000000</v>
      </c>
      <c r="H117" s="143">
        <f t="shared" si="14"/>
        <v>0</v>
      </c>
      <c r="I117" s="139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 x14ac:dyDescent="0.25">
      <c r="A118" s="127" t="s">
        <v>362</v>
      </c>
      <c r="B118" s="8" t="s">
        <v>363</v>
      </c>
      <c r="C118" s="133">
        <f t="shared" si="10"/>
        <v>1000000</v>
      </c>
      <c r="D118" s="116">
        <v>0</v>
      </c>
      <c r="E118" s="116">
        <v>0</v>
      </c>
      <c r="F118" s="116">
        <v>0</v>
      </c>
      <c r="G118" s="116">
        <v>1000000</v>
      </c>
      <c r="H118" s="116">
        <v>0</v>
      </c>
      <c r="I118" s="62"/>
    </row>
    <row r="119" spans="1:26" ht="15.75" customHeight="1" x14ac:dyDescent="0.25">
      <c r="A119" s="135" t="s">
        <v>364</v>
      </c>
      <c r="B119" s="7" t="s">
        <v>365</v>
      </c>
      <c r="C119" s="143">
        <f t="shared" si="10"/>
        <v>38650000</v>
      </c>
      <c r="D119" s="143">
        <f t="shared" ref="D119:H119" si="15">+D120</f>
        <v>22750000</v>
      </c>
      <c r="E119" s="143">
        <f t="shared" si="15"/>
        <v>15900000</v>
      </c>
      <c r="F119" s="143">
        <f t="shared" si="15"/>
        <v>0</v>
      </c>
      <c r="G119" s="143">
        <f t="shared" si="15"/>
        <v>0</v>
      </c>
      <c r="H119" s="143">
        <f t="shared" si="15"/>
        <v>0</v>
      </c>
      <c r="I119" s="139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 x14ac:dyDescent="0.25">
      <c r="A120" s="127" t="s">
        <v>366</v>
      </c>
      <c r="B120" s="8" t="s">
        <v>367</v>
      </c>
      <c r="C120" s="133">
        <f t="shared" si="10"/>
        <v>38650000</v>
      </c>
      <c r="D120" s="116">
        <v>22750000</v>
      </c>
      <c r="E120" s="116">
        <v>15900000</v>
      </c>
      <c r="F120" s="116">
        <v>0</v>
      </c>
      <c r="G120" s="116">
        <v>0</v>
      </c>
      <c r="H120" s="116">
        <v>0</v>
      </c>
      <c r="I120" s="62"/>
    </row>
    <row r="121" spans="1:26" ht="15.75" customHeight="1" x14ac:dyDescent="0.25">
      <c r="A121" s="135" t="s">
        <v>368</v>
      </c>
      <c r="B121" s="7" t="s">
        <v>369</v>
      </c>
      <c r="C121" s="143">
        <f t="shared" si="10"/>
        <v>0</v>
      </c>
      <c r="D121" s="143">
        <f>SUM(D122:D123)</f>
        <v>0</v>
      </c>
      <c r="E121" s="143"/>
      <c r="F121" s="143">
        <f t="shared" ref="F121:H121" si="16">SUM(F122:F123)</f>
        <v>0</v>
      </c>
      <c r="G121" s="143">
        <f t="shared" si="16"/>
        <v>0</v>
      </c>
      <c r="H121" s="143">
        <f t="shared" si="16"/>
        <v>0</v>
      </c>
      <c r="I121" s="139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 x14ac:dyDescent="0.25">
      <c r="A122" s="127" t="s">
        <v>370</v>
      </c>
      <c r="B122" s="8" t="s">
        <v>371</v>
      </c>
      <c r="C122" s="133">
        <f t="shared" si="10"/>
        <v>0</v>
      </c>
      <c r="D122" s="116">
        <v>0</v>
      </c>
      <c r="E122" s="116">
        <v>0</v>
      </c>
      <c r="F122" s="116">
        <v>0</v>
      </c>
      <c r="G122" s="116">
        <v>0</v>
      </c>
      <c r="H122" s="116">
        <v>0</v>
      </c>
      <c r="I122" s="62"/>
    </row>
    <row r="123" spans="1:26" ht="15.75" customHeight="1" x14ac:dyDescent="0.25">
      <c r="A123" s="127" t="s">
        <v>372</v>
      </c>
      <c r="B123" s="8" t="s">
        <v>373</v>
      </c>
      <c r="C123" s="133">
        <f t="shared" si="10"/>
        <v>0</v>
      </c>
      <c r="D123" s="116">
        <v>0</v>
      </c>
      <c r="E123" s="116">
        <v>0</v>
      </c>
      <c r="F123" s="116">
        <v>0</v>
      </c>
      <c r="G123" s="116">
        <v>0</v>
      </c>
      <c r="H123" s="116">
        <v>0</v>
      </c>
      <c r="I123" s="62"/>
    </row>
    <row r="124" spans="1:26" ht="15.75" customHeight="1" x14ac:dyDescent="0.25">
      <c r="A124" s="381" t="s">
        <v>288</v>
      </c>
      <c r="B124" s="382"/>
      <c r="C124" s="103">
        <f t="shared" ref="C124:H124" si="17">+C111+C113+C115+C117+C119+C121</f>
        <v>269895594</v>
      </c>
      <c r="D124" s="103">
        <f t="shared" si="17"/>
        <v>33060290</v>
      </c>
      <c r="E124" s="103">
        <f t="shared" si="17"/>
        <v>225688804</v>
      </c>
      <c r="F124" s="103">
        <f t="shared" si="17"/>
        <v>4105200</v>
      </c>
      <c r="G124" s="103">
        <f t="shared" si="17"/>
        <v>7041300</v>
      </c>
      <c r="H124" s="103">
        <f t="shared" si="17"/>
        <v>0</v>
      </c>
      <c r="I124" s="28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381" t="s">
        <v>374</v>
      </c>
      <c r="B125" s="382"/>
      <c r="C125" s="103">
        <f t="shared" ref="C125:H125" si="18">+C28+C46+C66+C92+C107+C124</f>
        <v>605469798</v>
      </c>
      <c r="D125" s="103">
        <f t="shared" si="18"/>
        <v>81564450</v>
      </c>
      <c r="E125" s="103">
        <f t="shared" si="18"/>
        <v>317484046</v>
      </c>
      <c r="F125" s="103">
        <f t="shared" si="18"/>
        <v>134624806</v>
      </c>
      <c r="G125" s="103">
        <f t="shared" si="18"/>
        <v>65421580</v>
      </c>
      <c r="H125" s="103">
        <f t="shared" si="18"/>
        <v>6374916</v>
      </c>
      <c r="I125" s="28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I126" s="62"/>
    </row>
    <row r="127" spans="1:26" ht="15.75" customHeight="1" x14ac:dyDescent="0.25">
      <c r="I127" s="62"/>
    </row>
    <row r="128" spans="1:26" ht="15.75" customHeight="1" x14ac:dyDescent="0.25">
      <c r="I128" s="62"/>
    </row>
    <row r="129" spans="9:9" ht="15.75" customHeight="1" x14ac:dyDescent="0.25">
      <c r="I129" s="62"/>
    </row>
    <row r="130" spans="9:9" ht="15.75" customHeight="1" x14ac:dyDescent="0.25">
      <c r="I130" s="62"/>
    </row>
    <row r="131" spans="9:9" ht="15.75" customHeight="1" x14ac:dyDescent="0.25">
      <c r="I131" s="62"/>
    </row>
    <row r="132" spans="9:9" ht="15.75" customHeight="1" x14ac:dyDescent="0.25">
      <c r="I132" s="62"/>
    </row>
    <row r="133" spans="9:9" ht="15.75" customHeight="1" x14ac:dyDescent="0.25">
      <c r="I133" s="62"/>
    </row>
    <row r="134" spans="9:9" ht="15.75" customHeight="1" x14ac:dyDescent="0.25">
      <c r="I134" s="62"/>
    </row>
    <row r="135" spans="9:9" ht="15.75" customHeight="1" x14ac:dyDescent="0.25">
      <c r="I135" s="62"/>
    </row>
    <row r="136" spans="9:9" ht="15.75" customHeight="1" x14ac:dyDescent="0.25">
      <c r="I136" s="62"/>
    </row>
    <row r="137" spans="9:9" ht="15.75" customHeight="1" x14ac:dyDescent="0.25">
      <c r="I137" s="62"/>
    </row>
    <row r="138" spans="9:9" ht="15.75" customHeight="1" x14ac:dyDescent="0.25">
      <c r="I138" s="62"/>
    </row>
    <row r="139" spans="9:9" ht="15.75" customHeight="1" x14ac:dyDescent="0.25">
      <c r="I139" s="62"/>
    </row>
    <row r="140" spans="9:9" ht="15.75" customHeight="1" x14ac:dyDescent="0.25">
      <c r="I140" s="62"/>
    </row>
    <row r="141" spans="9:9" ht="15.75" customHeight="1" x14ac:dyDescent="0.25">
      <c r="I141" s="62"/>
    </row>
    <row r="142" spans="9:9" ht="15.75" customHeight="1" x14ac:dyDescent="0.25">
      <c r="I142" s="62"/>
    </row>
    <row r="143" spans="9:9" ht="15.75" customHeight="1" x14ac:dyDescent="0.25">
      <c r="I143" s="62"/>
    </row>
    <row r="144" spans="9:9" ht="15.75" customHeight="1" x14ac:dyDescent="0.25">
      <c r="I144" s="62"/>
    </row>
    <row r="145" spans="9:9" ht="15.75" customHeight="1" x14ac:dyDescent="0.25">
      <c r="I145" s="62"/>
    </row>
    <row r="146" spans="9:9" ht="15.75" customHeight="1" x14ac:dyDescent="0.25">
      <c r="I146" s="62"/>
    </row>
    <row r="147" spans="9:9" ht="15.75" customHeight="1" x14ac:dyDescent="0.25">
      <c r="I147" s="62"/>
    </row>
    <row r="148" spans="9:9" ht="15.75" customHeight="1" x14ac:dyDescent="0.25">
      <c r="I148" s="62"/>
    </row>
    <row r="149" spans="9:9" ht="15.75" customHeight="1" x14ac:dyDescent="0.25">
      <c r="I149" s="62"/>
    </row>
    <row r="150" spans="9:9" ht="15.75" customHeight="1" x14ac:dyDescent="0.25">
      <c r="I150" s="62"/>
    </row>
    <row r="151" spans="9:9" ht="15.75" customHeight="1" x14ac:dyDescent="0.25">
      <c r="I151" s="62"/>
    </row>
    <row r="152" spans="9:9" ht="15.75" customHeight="1" x14ac:dyDescent="0.25">
      <c r="I152" s="62"/>
    </row>
    <row r="153" spans="9:9" ht="15.75" customHeight="1" x14ac:dyDescent="0.25">
      <c r="I153" s="62"/>
    </row>
    <row r="154" spans="9:9" ht="15.75" customHeight="1" x14ac:dyDescent="0.25">
      <c r="I154" s="62"/>
    </row>
    <row r="155" spans="9:9" ht="15.75" customHeight="1" x14ac:dyDescent="0.25">
      <c r="I155" s="62"/>
    </row>
    <row r="156" spans="9:9" ht="15.75" customHeight="1" x14ac:dyDescent="0.25">
      <c r="I156" s="62"/>
    </row>
    <row r="157" spans="9:9" ht="15.75" customHeight="1" x14ac:dyDescent="0.25">
      <c r="I157" s="62"/>
    </row>
    <row r="158" spans="9:9" ht="15.75" customHeight="1" x14ac:dyDescent="0.25">
      <c r="I158" s="62"/>
    </row>
    <row r="159" spans="9:9" ht="15.75" customHeight="1" x14ac:dyDescent="0.25">
      <c r="I159" s="62"/>
    </row>
    <row r="160" spans="9:9" ht="15.75" customHeight="1" x14ac:dyDescent="0.25">
      <c r="I160" s="62"/>
    </row>
    <row r="161" spans="9:9" ht="15.75" customHeight="1" x14ac:dyDescent="0.25">
      <c r="I161" s="62"/>
    </row>
    <row r="162" spans="9:9" ht="15.75" customHeight="1" x14ac:dyDescent="0.25">
      <c r="I162" s="62"/>
    </row>
    <row r="163" spans="9:9" ht="15.75" customHeight="1" x14ac:dyDescent="0.25">
      <c r="I163" s="62"/>
    </row>
    <row r="164" spans="9:9" ht="15.75" customHeight="1" x14ac:dyDescent="0.25">
      <c r="I164" s="62"/>
    </row>
    <row r="165" spans="9:9" ht="15.75" customHeight="1" x14ac:dyDescent="0.25">
      <c r="I165" s="62"/>
    </row>
    <row r="166" spans="9:9" ht="15.75" customHeight="1" x14ac:dyDescent="0.25">
      <c r="I166" s="62"/>
    </row>
    <row r="167" spans="9:9" ht="15.75" customHeight="1" x14ac:dyDescent="0.25">
      <c r="I167" s="62"/>
    </row>
    <row r="168" spans="9:9" ht="15.75" customHeight="1" x14ac:dyDescent="0.25">
      <c r="I168" s="62"/>
    </row>
    <row r="169" spans="9:9" ht="15.75" customHeight="1" x14ac:dyDescent="0.25">
      <c r="I169" s="62"/>
    </row>
    <row r="170" spans="9:9" ht="15.75" customHeight="1" x14ac:dyDescent="0.25">
      <c r="I170" s="62"/>
    </row>
    <row r="171" spans="9:9" ht="15.75" customHeight="1" x14ac:dyDescent="0.25">
      <c r="I171" s="62"/>
    </row>
    <row r="172" spans="9:9" ht="15.75" customHeight="1" x14ac:dyDescent="0.25">
      <c r="I172" s="62"/>
    </row>
    <row r="173" spans="9:9" ht="15.75" customHeight="1" x14ac:dyDescent="0.25">
      <c r="I173" s="62"/>
    </row>
    <row r="174" spans="9:9" ht="15.75" customHeight="1" x14ac:dyDescent="0.25">
      <c r="I174" s="62"/>
    </row>
    <row r="175" spans="9:9" ht="15.75" customHeight="1" x14ac:dyDescent="0.25">
      <c r="I175" s="62"/>
    </row>
    <row r="176" spans="9:9" ht="15.75" customHeight="1" x14ac:dyDescent="0.25">
      <c r="I176" s="62"/>
    </row>
    <row r="177" spans="9:9" ht="15.75" customHeight="1" x14ac:dyDescent="0.25">
      <c r="I177" s="62"/>
    </row>
    <row r="178" spans="9:9" ht="15.75" customHeight="1" x14ac:dyDescent="0.25">
      <c r="I178" s="62"/>
    </row>
    <row r="179" spans="9:9" ht="15.75" customHeight="1" x14ac:dyDescent="0.25">
      <c r="I179" s="62"/>
    </row>
    <row r="180" spans="9:9" ht="15.75" customHeight="1" x14ac:dyDescent="0.25">
      <c r="I180" s="62"/>
    </row>
    <row r="181" spans="9:9" ht="15.75" customHeight="1" x14ac:dyDescent="0.25">
      <c r="I181" s="62"/>
    </row>
    <row r="182" spans="9:9" ht="15.75" customHeight="1" x14ac:dyDescent="0.25">
      <c r="I182" s="62"/>
    </row>
    <row r="183" spans="9:9" ht="15.75" customHeight="1" x14ac:dyDescent="0.25">
      <c r="I183" s="62"/>
    </row>
    <row r="184" spans="9:9" ht="15.75" customHeight="1" x14ac:dyDescent="0.25">
      <c r="I184" s="62"/>
    </row>
    <row r="185" spans="9:9" ht="15.75" customHeight="1" x14ac:dyDescent="0.25">
      <c r="I185" s="62"/>
    </row>
    <row r="186" spans="9:9" ht="15.75" customHeight="1" x14ac:dyDescent="0.25">
      <c r="I186" s="62"/>
    </row>
    <row r="187" spans="9:9" ht="15.75" customHeight="1" x14ac:dyDescent="0.25">
      <c r="I187" s="62"/>
    </row>
    <row r="188" spans="9:9" ht="15.75" customHeight="1" x14ac:dyDescent="0.25">
      <c r="I188" s="62"/>
    </row>
    <row r="189" spans="9:9" ht="15.75" customHeight="1" x14ac:dyDescent="0.25">
      <c r="I189" s="62"/>
    </row>
    <row r="190" spans="9:9" ht="15.75" customHeight="1" x14ac:dyDescent="0.25">
      <c r="I190" s="62"/>
    </row>
    <row r="191" spans="9:9" ht="15.75" customHeight="1" x14ac:dyDescent="0.25">
      <c r="I191" s="62"/>
    </row>
    <row r="192" spans="9:9" ht="15.75" customHeight="1" x14ac:dyDescent="0.25">
      <c r="I192" s="62"/>
    </row>
    <row r="193" spans="9:9" ht="15.75" customHeight="1" x14ac:dyDescent="0.25">
      <c r="I193" s="62"/>
    </row>
    <row r="194" spans="9:9" ht="15.75" customHeight="1" x14ac:dyDescent="0.25">
      <c r="I194" s="62"/>
    </row>
    <row r="195" spans="9:9" ht="15.75" customHeight="1" x14ac:dyDescent="0.25">
      <c r="I195" s="62"/>
    </row>
    <row r="196" spans="9:9" ht="15.75" customHeight="1" x14ac:dyDescent="0.25">
      <c r="I196" s="62"/>
    </row>
    <row r="197" spans="9:9" ht="15.75" customHeight="1" x14ac:dyDescent="0.25">
      <c r="I197" s="62"/>
    </row>
    <row r="198" spans="9:9" ht="15.75" customHeight="1" x14ac:dyDescent="0.25">
      <c r="I198" s="62"/>
    </row>
    <row r="199" spans="9:9" ht="15.75" customHeight="1" x14ac:dyDescent="0.25">
      <c r="I199" s="62"/>
    </row>
    <row r="200" spans="9:9" ht="15.75" customHeight="1" x14ac:dyDescent="0.25">
      <c r="I200" s="62"/>
    </row>
    <row r="201" spans="9:9" ht="15.75" customHeight="1" x14ac:dyDescent="0.25">
      <c r="I201" s="62"/>
    </row>
    <row r="202" spans="9:9" ht="15.75" customHeight="1" x14ac:dyDescent="0.25">
      <c r="I202" s="62"/>
    </row>
    <row r="203" spans="9:9" ht="15.75" customHeight="1" x14ac:dyDescent="0.25">
      <c r="I203" s="62"/>
    </row>
    <row r="204" spans="9:9" ht="15.75" customHeight="1" x14ac:dyDescent="0.25">
      <c r="I204" s="62"/>
    </row>
    <row r="205" spans="9:9" ht="15.75" customHeight="1" x14ac:dyDescent="0.25">
      <c r="I205" s="62"/>
    </row>
    <row r="206" spans="9:9" ht="15.75" customHeight="1" x14ac:dyDescent="0.25">
      <c r="I206" s="62"/>
    </row>
    <row r="207" spans="9:9" ht="15.75" customHeight="1" x14ac:dyDescent="0.25">
      <c r="I207" s="62"/>
    </row>
    <row r="208" spans="9:9" ht="15.75" customHeight="1" x14ac:dyDescent="0.25">
      <c r="I208" s="62"/>
    </row>
    <row r="209" spans="9:9" ht="15.75" customHeight="1" x14ac:dyDescent="0.25">
      <c r="I209" s="62"/>
    </row>
    <row r="210" spans="9:9" ht="15.75" customHeight="1" x14ac:dyDescent="0.25">
      <c r="I210" s="62"/>
    </row>
    <row r="211" spans="9:9" ht="15.75" customHeight="1" x14ac:dyDescent="0.25">
      <c r="I211" s="62"/>
    </row>
    <row r="212" spans="9:9" ht="15.75" customHeight="1" x14ac:dyDescent="0.25">
      <c r="I212" s="62"/>
    </row>
    <row r="213" spans="9:9" ht="15.75" customHeight="1" x14ac:dyDescent="0.25">
      <c r="I213" s="62"/>
    </row>
    <row r="214" spans="9:9" ht="15.75" customHeight="1" x14ac:dyDescent="0.25">
      <c r="I214" s="62"/>
    </row>
    <row r="215" spans="9:9" ht="15.75" customHeight="1" x14ac:dyDescent="0.25">
      <c r="I215" s="62"/>
    </row>
    <row r="216" spans="9:9" ht="15.75" customHeight="1" x14ac:dyDescent="0.25">
      <c r="I216" s="62"/>
    </row>
    <row r="217" spans="9:9" ht="15.75" customHeight="1" x14ac:dyDescent="0.25">
      <c r="I217" s="62"/>
    </row>
    <row r="218" spans="9:9" ht="15.75" customHeight="1" x14ac:dyDescent="0.25">
      <c r="I218" s="62"/>
    </row>
    <row r="219" spans="9:9" ht="15.75" customHeight="1" x14ac:dyDescent="0.25">
      <c r="I219" s="62"/>
    </row>
    <row r="220" spans="9:9" ht="15.75" customHeight="1" x14ac:dyDescent="0.25">
      <c r="I220" s="62"/>
    </row>
    <row r="221" spans="9:9" ht="15.75" customHeight="1" x14ac:dyDescent="0.25">
      <c r="I221" s="62"/>
    </row>
    <row r="222" spans="9:9" ht="15.75" customHeight="1" x14ac:dyDescent="0.25">
      <c r="I222" s="62"/>
    </row>
    <row r="223" spans="9:9" ht="15.75" customHeight="1" x14ac:dyDescent="0.25">
      <c r="I223" s="62"/>
    </row>
    <row r="224" spans="9:9" ht="15.75" customHeight="1" x14ac:dyDescent="0.25">
      <c r="I224" s="62"/>
    </row>
    <row r="225" spans="9:9" ht="15.75" customHeight="1" x14ac:dyDescent="0.25">
      <c r="I225" s="62"/>
    </row>
    <row r="226" spans="9:9" ht="15.75" customHeight="1" x14ac:dyDescent="0.25">
      <c r="I226" s="62"/>
    </row>
    <row r="227" spans="9:9" ht="15.75" customHeight="1" x14ac:dyDescent="0.25">
      <c r="I227" s="62"/>
    </row>
    <row r="228" spans="9:9" ht="15.75" customHeight="1" x14ac:dyDescent="0.25">
      <c r="I228" s="62"/>
    </row>
    <row r="229" spans="9:9" ht="15.75" customHeight="1" x14ac:dyDescent="0.25">
      <c r="I229" s="62"/>
    </row>
    <row r="230" spans="9:9" ht="15.75" customHeight="1" x14ac:dyDescent="0.25">
      <c r="I230" s="62"/>
    </row>
    <row r="231" spans="9:9" ht="15.75" customHeight="1" x14ac:dyDescent="0.25">
      <c r="I231" s="62"/>
    </row>
    <row r="232" spans="9:9" ht="15.75" customHeight="1" x14ac:dyDescent="0.25">
      <c r="I232" s="62"/>
    </row>
    <row r="233" spans="9:9" ht="15.75" customHeight="1" x14ac:dyDescent="0.25">
      <c r="I233" s="62"/>
    </row>
    <row r="234" spans="9:9" ht="15.75" customHeight="1" x14ac:dyDescent="0.25">
      <c r="I234" s="62"/>
    </row>
    <row r="235" spans="9:9" ht="15.75" customHeight="1" x14ac:dyDescent="0.25">
      <c r="I235" s="62"/>
    </row>
    <row r="236" spans="9:9" ht="15.75" customHeight="1" x14ac:dyDescent="0.25">
      <c r="I236" s="62"/>
    </row>
    <row r="237" spans="9:9" ht="15.75" customHeight="1" x14ac:dyDescent="0.25">
      <c r="I237" s="62"/>
    </row>
    <row r="238" spans="9:9" ht="15.75" customHeight="1" x14ac:dyDescent="0.25">
      <c r="I238" s="62"/>
    </row>
    <row r="239" spans="9:9" ht="15.75" customHeight="1" x14ac:dyDescent="0.25">
      <c r="I239" s="62"/>
    </row>
    <row r="240" spans="9:9" ht="15.75" customHeight="1" x14ac:dyDescent="0.25">
      <c r="I240" s="62"/>
    </row>
    <row r="241" spans="9:9" ht="15.75" customHeight="1" x14ac:dyDescent="0.25">
      <c r="I241" s="62"/>
    </row>
    <row r="242" spans="9:9" ht="15.75" customHeight="1" x14ac:dyDescent="0.25">
      <c r="I242" s="62"/>
    </row>
    <row r="243" spans="9:9" ht="15.75" customHeight="1" x14ac:dyDescent="0.25">
      <c r="I243" s="62"/>
    </row>
    <row r="244" spans="9:9" ht="15.75" customHeight="1" x14ac:dyDescent="0.25">
      <c r="I244" s="62"/>
    </row>
    <row r="245" spans="9:9" ht="15.75" customHeight="1" x14ac:dyDescent="0.25">
      <c r="I245" s="62"/>
    </row>
    <row r="246" spans="9:9" ht="15.75" customHeight="1" x14ac:dyDescent="0.25">
      <c r="I246" s="62"/>
    </row>
    <row r="247" spans="9:9" ht="15.75" customHeight="1" x14ac:dyDescent="0.25">
      <c r="I247" s="62"/>
    </row>
    <row r="248" spans="9:9" ht="15.75" customHeight="1" x14ac:dyDescent="0.25">
      <c r="I248" s="62"/>
    </row>
    <row r="249" spans="9:9" ht="15.75" customHeight="1" x14ac:dyDescent="0.25">
      <c r="I249" s="62"/>
    </row>
    <row r="250" spans="9:9" ht="15.75" customHeight="1" x14ac:dyDescent="0.25">
      <c r="I250" s="62"/>
    </row>
    <row r="251" spans="9:9" ht="15.75" customHeight="1" x14ac:dyDescent="0.25">
      <c r="I251" s="62"/>
    </row>
    <row r="252" spans="9:9" ht="15.75" customHeight="1" x14ac:dyDescent="0.25">
      <c r="I252" s="62"/>
    </row>
    <row r="253" spans="9:9" ht="15.75" customHeight="1" x14ac:dyDescent="0.25">
      <c r="I253" s="62"/>
    </row>
    <row r="254" spans="9:9" ht="15.75" customHeight="1" x14ac:dyDescent="0.25">
      <c r="I254" s="62"/>
    </row>
    <row r="255" spans="9:9" ht="15.75" customHeight="1" x14ac:dyDescent="0.25">
      <c r="I255" s="62"/>
    </row>
    <row r="256" spans="9:9" ht="15.75" customHeight="1" x14ac:dyDescent="0.25">
      <c r="I256" s="62"/>
    </row>
    <row r="257" spans="9:9" ht="15.75" customHeight="1" x14ac:dyDescent="0.25">
      <c r="I257" s="62"/>
    </row>
    <row r="258" spans="9:9" ht="15.75" customHeight="1" x14ac:dyDescent="0.25">
      <c r="I258" s="62"/>
    </row>
    <row r="259" spans="9:9" ht="15.75" customHeight="1" x14ac:dyDescent="0.25">
      <c r="I259" s="62"/>
    </row>
    <row r="260" spans="9:9" ht="15.75" customHeight="1" x14ac:dyDescent="0.25">
      <c r="I260" s="62"/>
    </row>
    <row r="261" spans="9:9" ht="15.75" customHeight="1" x14ac:dyDescent="0.25">
      <c r="I261" s="62"/>
    </row>
    <row r="262" spans="9:9" ht="15.75" customHeight="1" x14ac:dyDescent="0.25">
      <c r="I262" s="62"/>
    </row>
    <row r="263" spans="9:9" ht="15.75" customHeight="1" x14ac:dyDescent="0.25">
      <c r="I263" s="62"/>
    </row>
    <row r="264" spans="9:9" ht="15.75" customHeight="1" x14ac:dyDescent="0.25">
      <c r="I264" s="62"/>
    </row>
    <row r="265" spans="9:9" ht="15.75" customHeight="1" x14ac:dyDescent="0.25">
      <c r="I265" s="62"/>
    </row>
    <row r="266" spans="9:9" ht="15.75" customHeight="1" x14ac:dyDescent="0.25">
      <c r="I266" s="62"/>
    </row>
    <row r="267" spans="9:9" ht="15.75" customHeight="1" x14ac:dyDescent="0.25">
      <c r="I267" s="62"/>
    </row>
    <row r="268" spans="9:9" ht="15.75" customHeight="1" x14ac:dyDescent="0.25">
      <c r="I268" s="62"/>
    </row>
    <row r="269" spans="9:9" ht="15.75" customHeight="1" x14ac:dyDescent="0.25">
      <c r="I269" s="62"/>
    </row>
    <row r="270" spans="9:9" ht="15.75" customHeight="1" x14ac:dyDescent="0.25">
      <c r="I270" s="62"/>
    </row>
    <row r="271" spans="9:9" ht="15.75" customHeight="1" x14ac:dyDescent="0.25">
      <c r="I271" s="62"/>
    </row>
    <row r="272" spans="9:9" ht="15.75" customHeight="1" x14ac:dyDescent="0.25">
      <c r="I272" s="62"/>
    </row>
    <row r="273" spans="9:9" ht="15.75" customHeight="1" x14ac:dyDescent="0.25">
      <c r="I273" s="62"/>
    </row>
    <row r="274" spans="9:9" ht="15.75" customHeight="1" x14ac:dyDescent="0.25">
      <c r="I274" s="62"/>
    </row>
    <row r="275" spans="9:9" ht="15.75" customHeight="1" x14ac:dyDescent="0.25">
      <c r="I275" s="62"/>
    </row>
    <row r="276" spans="9:9" ht="15.75" customHeight="1" x14ac:dyDescent="0.25">
      <c r="I276" s="62"/>
    </row>
    <row r="277" spans="9:9" ht="15.75" customHeight="1" x14ac:dyDescent="0.25">
      <c r="I277" s="62"/>
    </row>
    <row r="278" spans="9:9" ht="15.75" customHeight="1" x14ac:dyDescent="0.25">
      <c r="I278" s="62"/>
    </row>
    <row r="279" spans="9:9" ht="15.75" customHeight="1" x14ac:dyDescent="0.25">
      <c r="I279" s="62"/>
    </row>
    <row r="280" spans="9:9" ht="15.75" customHeight="1" x14ac:dyDescent="0.25">
      <c r="I280" s="62"/>
    </row>
    <row r="281" spans="9:9" ht="15.75" customHeight="1" x14ac:dyDescent="0.25">
      <c r="I281" s="62"/>
    </row>
    <row r="282" spans="9:9" ht="15.75" customHeight="1" x14ac:dyDescent="0.25">
      <c r="I282" s="62"/>
    </row>
    <row r="283" spans="9:9" ht="15.75" customHeight="1" x14ac:dyDescent="0.25">
      <c r="I283" s="62"/>
    </row>
    <row r="284" spans="9:9" ht="15.75" customHeight="1" x14ac:dyDescent="0.25">
      <c r="I284" s="62"/>
    </row>
    <row r="285" spans="9:9" ht="15.75" customHeight="1" x14ac:dyDescent="0.25">
      <c r="I285" s="62"/>
    </row>
    <row r="286" spans="9:9" ht="15.75" customHeight="1" x14ac:dyDescent="0.25">
      <c r="I286" s="62"/>
    </row>
    <row r="287" spans="9:9" ht="15.75" customHeight="1" x14ac:dyDescent="0.25">
      <c r="I287" s="62"/>
    </row>
    <row r="288" spans="9:9" ht="15.75" customHeight="1" x14ac:dyDescent="0.25">
      <c r="I288" s="62"/>
    </row>
    <row r="289" spans="9:9" ht="15.75" customHeight="1" x14ac:dyDescent="0.25">
      <c r="I289" s="62"/>
    </row>
    <row r="290" spans="9:9" ht="15.75" customHeight="1" x14ac:dyDescent="0.25">
      <c r="I290" s="62"/>
    </row>
    <row r="291" spans="9:9" ht="15.75" customHeight="1" x14ac:dyDescent="0.25">
      <c r="I291" s="62"/>
    </row>
    <row r="292" spans="9:9" ht="15.75" customHeight="1" x14ac:dyDescent="0.25">
      <c r="I292" s="62"/>
    </row>
    <row r="293" spans="9:9" ht="15.75" customHeight="1" x14ac:dyDescent="0.25">
      <c r="I293" s="62"/>
    </row>
    <row r="294" spans="9:9" ht="15.75" customHeight="1" x14ac:dyDescent="0.25">
      <c r="I294" s="62"/>
    </row>
    <row r="295" spans="9:9" ht="15.75" customHeight="1" x14ac:dyDescent="0.25">
      <c r="I295" s="62"/>
    </row>
    <row r="296" spans="9:9" ht="15.75" customHeight="1" x14ac:dyDescent="0.25">
      <c r="I296" s="62"/>
    </row>
    <row r="297" spans="9:9" ht="15.75" customHeight="1" x14ac:dyDescent="0.25">
      <c r="I297" s="62"/>
    </row>
    <row r="298" spans="9:9" ht="15.75" customHeight="1" x14ac:dyDescent="0.25">
      <c r="I298" s="62"/>
    </row>
    <row r="299" spans="9:9" ht="15.75" customHeight="1" x14ac:dyDescent="0.25">
      <c r="I299" s="62"/>
    </row>
    <row r="300" spans="9:9" ht="15.75" customHeight="1" x14ac:dyDescent="0.25">
      <c r="I300" s="62"/>
    </row>
    <row r="301" spans="9:9" ht="15.75" customHeight="1" x14ac:dyDescent="0.25">
      <c r="I301" s="62"/>
    </row>
    <row r="302" spans="9:9" ht="15.75" customHeight="1" x14ac:dyDescent="0.25">
      <c r="I302" s="62"/>
    </row>
    <row r="303" spans="9:9" ht="15.75" customHeight="1" x14ac:dyDescent="0.25">
      <c r="I303" s="62"/>
    </row>
    <row r="304" spans="9:9" ht="15.75" customHeight="1" x14ac:dyDescent="0.25">
      <c r="I304" s="62"/>
    </row>
    <row r="305" spans="9:9" ht="15.75" customHeight="1" x14ac:dyDescent="0.25">
      <c r="I305" s="62"/>
    </row>
    <row r="306" spans="9:9" ht="15.75" customHeight="1" x14ac:dyDescent="0.25">
      <c r="I306" s="62"/>
    </row>
    <row r="307" spans="9:9" ht="15.75" customHeight="1" x14ac:dyDescent="0.25">
      <c r="I307" s="62"/>
    </row>
    <row r="308" spans="9:9" ht="15.75" customHeight="1" x14ac:dyDescent="0.25">
      <c r="I308" s="62"/>
    </row>
    <row r="309" spans="9:9" ht="15.75" customHeight="1" x14ac:dyDescent="0.25">
      <c r="I309" s="62"/>
    </row>
    <row r="310" spans="9:9" ht="15.75" customHeight="1" x14ac:dyDescent="0.25">
      <c r="I310" s="62"/>
    </row>
    <row r="311" spans="9:9" ht="15.75" customHeight="1" x14ac:dyDescent="0.25">
      <c r="I311" s="62"/>
    </row>
    <row r="312" spans="9:9" ht="15.75" customHeight="1" x14ac:dyDescent="0.25">
      <c r="I312" s="62"/>
    </row>
    <row r="313" spans="9:9" ht="15.75" customHeight="1" x14ac:dyDescent="0.25">
      <c r="I313" s="62"/>
    </row>
    <row r="314" spans="9:9" ht="15.75" customHeight="1" x14ac:dyDescent="0.25">
      <c r="I314" s="62"/>
    </row>
    <row r="315" spans="9:9" ht="15.75" customHeight="1" x14ac:dyDescent="0.25">
      <c r="I315" s="62"/>
    </row>
    <row r="316" spans="9:9" ht="15.75" customHeight="1" x14ac:dyDescent="0.25">
      <c r="I316" s="62"/>
    </row>
    <row r="317" spans="9:9" ht="15.75" customHeight="1" x14ac:dyDescent="0.25">
      <c r="I317" s="62"/>
    </row>
    <row r="318" spans="9:9" ht="15.75" customHeight="1" x14ac:dyDescent="0.25">
      <c r="I318" s="62"/>
    </row>
    <row r="319" spans="9:9" ht="15.75" customHeight="1" x14ac:dyDescent="0.25">
      <c r="I319" s="62"/>
    </row>
    <row r="320" spans="9:9" ht="15.75" customHeight="1" x14ac:dyDescent="0.25">
      <c r="I320" s="62"/>
    </row>
    <row r="321" spans="9:9" ht="15.75" customHeight="1" x14ac:dyDescent="0.25">
      <c r="I321" s="62"/>
    </row>
    <row r="322" spans="9:9" ht="15.75" customHeight="1" x14ac:dyDescent="0.25">
      <c r="I322" s="62"/>
    </row>
    <row r="323" spans="9:9" ht="15.75" customHeight="1" x14ac:dyDescent="0.25">
      <c r="I323" s="62"/>
    </row>
    <row r="324" spans="9:9" ht="15.75" customHeight="1" x14ac:dyDescent="0.25">
      <c r="I324" s="62"/>
    </row>
    <row r="325" spans="9:9" ht="15.75" customHeight="1" x14ac:dyDescent="0.25">
      <c r="I325" s="62"/>
    </row>
    <row r="326" spans="9:9" ht="15.75" customHeight="1" x14ac:dyDescent="0.25">
      <c r="I326" s="62"/>
    </row>
    <row r="327" spans="9:9" ht="15.75" customHeight="1" x14ac:dyDescent="0.25">
      <c r="I327" s="62"/>
    </row>
    <row r="328" spans="9:9" ht="15.75" customHeight="1" x14ac:dyDescent="0.25">
      <c r="I328" s="62"/>
    </row>
    <row r="329" spans="9:9" ht="15.75" customHeight="1" x14ac:dyDescent="0.25">
      <c r="I329" s="62"/>
    </row>
    <row r="330" spans="9:9" ht="15.75" customHeight="1" x14ac:dyDescent="0.25">
      <c r="I330" s="62"/>
    </row>
    <row r="331" spans="9:9" ht="15.75" customHeight="1" x14ac:dyDescent="0.25">
      <c r="I331" s="62"/>
    </row>
    <row r="332" spans="9:9" ht="15.75" customHeight="1" x14ac:dyDescent="0.25">
      <c r="I332" s="62"/>
    </row>
    <row r="333" spans="9:9" ht="15.75" customHeight="1" x14ac:dyDescent="0.25">
      <c r="I333" s="62"/>
    </row>
    <row r="334" spans="9:9" ht="15.75" customHeight="1" x14ac:dyDescent="0.25">
      <c r="I334" s="62"/>
    </row>
    <row r="335" spans="9:9" ht="15.75" customHeight="1" x14ac:dyDescent="0.25">
      <c r="I335" s="62"/>
    </row>
    <row r="336" spans="9:9" ht="15.75" customHeight="1" x14ac:dyDescent="0.25">
      <c r="I336" s="62"/>
    </row>
    <row r="337" spans="9:9" ht="15.75" customHeight="1" x14ac:dyDescent="0.25">
      <c r="I337" s="62"/>
    </row>
    <row r="338" spans="9:9" ht="15.75" customHeight="1" x14ac:dyDescent="0.25">
      <c r="I338" s="62"/>
    </row>
    <row r="339" spans="9:9" ht="15.75" customHeight="1" x14ac:dyDescent="0.25">
      <c r="I339" s="62"/>
    </row>
    <row r="340" spans="9:9" ht="15.75" customHeight="1" x14ac:dyDescent="0.25">
      <c r="I340" s="62"/>
    </row>
    <row r="341" spans="9:9" ht="15.75" customHeight="1" x14ac:dyDescent="0.25">
      <c r="I341" s="62"/>
    </row>
    <row r="342" spans="9:9" ht="15.75" customHeight="1" x14ac:dyDescent="0.25">
      <c r="I342" s="62"/>
    </row>
    <row r="343" spans="9:9" ht="15.75" customHeight="1" x14ac:dyDescent="0.25">
      <c r="I343" s="62"/>
    </row>
    <row r="344" spans="9:9" ht="15.75" customHeight="1" x14ac:dyDescent="0.25">
      <c r="I344" s="62"/>
    </row>
    <row r="345" spans="9:9" ht="15.75" customHeight="1" x14ac:dyDescent="0.25">
      <c r="I345" s="62"/>
    </row>
    <row r="346" spans="9:9" ht="15.75" customHeight="1" x14ac:dyDescent="0.25">
      <c r="I346" s="62"/>
    </row>
    <row r="347" spans="9:9" ht="15.75" customHeight="1" x14ac:dyDescent="0.25">
      <c r="I347" s="62"/>
    </row>
    <row r="348" spans="9:9" ht="15.75" customHeight="1" x14ac:dyDescent="0.25">
      <c r="I348" s="62"/>
    </row>
    <row r="349" spans="9:9" ht="15.75" customHeight="1" x14ac:dyDescent="0.25">
      <c r="I349" s="62"/>
    </row>
    <row r="350" spans="9:9" ht="15.75" customHeight="1" x14ac:dyDescent="0.25">
      <c r="I350" s="62"/>
    </row>
    <row r="351" spans="9:9" ht="15.75" customHeight="1" x14ac:dyDescent="0.25">
      <c r="I351" s="62"/>
    </row>
    <row r="352" spans="9:9" ht="15.75" customHeight="1" x14ac:dyDescent="0.25">
      <c r="I352" s="62"/>
    </row>
    <row r="353" spans="9:9" ht="15.75" customHeight="1" x14ac:dyDescent="0.25">
      <c r="I353" s="62"/>
    </row>
    <row r="354" spans="9:9" ht="15.75" customHeight="1" x14ac:dyDescent="0.25">
      <c r="I354" s="62"/>
    </row>
    <row r="355" spans="9:9" ht="15.75" customHeight="1" x14ac:dyDescent="0.25">
      <c r="I355" s="62"/>
    </row>
    <row r="356" spans="9:9" ht="15.75" customHeight="1" x14ac:dyDescent="0.25">
      <c r="I356" s="62"/>
    </row>
    <row r="357" spans="9:9" ht="15.75" customHeight="1" x14ac:dyDescent="0.25">
      <c r="I357" s="62"/>
    </row>
    <row r="358" spans="9:9" ht="15.75" customHeight="1" x14ac:dyDescent="0.25">
      <c r="I358" s="62"/>
    </row>
    <row r="359" spans="9:9" ht="15.75" customHeight="1" x14ac:dyDescent="0.25">
      <c r="I359" s="62"/>
    </row>
    <row r="360" spans="9:9" ht="15.75" customHeight="1" x14ac:dyDescent="0.25">
      <c r="I360" s="62"/>
    </row>
    <row r="361" spans="9:9" ht="15.75" customHeight="1" x14ac:dyDescent="0.25">
      <c r="I361" s="62"/>
    </row>
    <row r="362" spans="9:9" ht="15.75" customHeight="1" x14ac:dyDescent="0.25">
      <c r="I362" s="62"/>
    </row>
    <row r="363" spans="9:9" ht="15.75" customHeight="1" x14ac:dyDescent="0.25">
      <c r="I363" s="62"/>
    </row>
    <row r="364" spans="9:9" ht="15.75" customHeight="1" x14ac:dyDescent="0.25">
      <c r="I364" s="62"/>
    </row>
    <row r="365" spans="9:9" ht="15.75" customHeight="1" x14ac:dyDescent="0.25">
      <c r="I365" s="62"/>
    </row>
    <row r="366" spans="9:9" ht="15.75" customHeight="1" x14ac:dyDescent="0.25">
      <c r="I366" s="62"/>
    </row>
    <row r="367" spans="9:9" ht="15.75" customHeight="1" x14ac:dyDescent="0.25">
      <c r="I367" s="62"/>
    </row>
    <row r="368" spans="9:9" ht="15.75" customHeight="1" x14ac:dyDescent="0.25">
      <c r="I368" s="62"/>
    </row>
    <row r="369" spans="9:9" ht="15.75" customHeight="1" x14ac:dyDescent="0.25">
      <c r="I369" s="62"/>
    </row>
    <row r="370" spans="9:9" ht="15.75" customHeight="1" x14ac:dyDescent="0.25">
      <c r="I370" s="62"/>
    </row>
    <row r="371" spans="9:9" ht="15.75" customHeight="1" x14ac:dyDescent="0.25">
      <c r="I371" s="62"/>
    </row>
    <row r="372" spans="9:9" ht="15.75" customHeight="1" x14ac:dyDescent="0.25">
      <c r="I372" s="62"/>
    </row>
    <row r="373" spans="9:9" ht="15.75" customHeight="1" x14ac:dyDescent="0.25">
      <c r="I373" s="62"/>
    </row>
    <row r="374" spans="9:9" ht="15.75" customHeight="1" x14ac:dyDescent="0.25">
      <c r="I374" s="62"/>
    </row>
    <row r="375" spans="9:9" ht="15.75" customHeight="1" x14ac:dyDescent="0.25">
      <c r="I375" s="62"/>
    </row>
    <row r="376" spans="9:9" ht="15.75" customHeight="1" x14ac:dyDescent="0.25">
      <c r="I376" s="62"/>
    </row>
    <row r="377" spans="9:9" ht="15.75" customHeight="1" x14ac:dyDescent="0.25">
      <c r="I377" s="62"/>
    </row>
    <row r="378" spans="9:9" ht="15.75" customHeight="1" x14ac:dyDescent="0.25">
      <c r="I378" s="62"/>
    </row>
    <row r="379" spans="9:9" ht="15.75" customHeight="1" x14ac:dyDescent="0.25">
      <c r="I379" s="62"/>
    </row>
    <row r="380" spans="9:9" ht="15.75" customHeight="1" x14ac:dyDescent="0.25">
      <c r="I380" s="62"/>
    </row>
    <row r="381" spans="9:9" ht="15.75" customHeight="1" x14ac:dyDescent="0.25">
      <c r="I381" s="62"/>
    </row>
    <row r="382" spans="9:9" ht="15.75" customHeight="1" x14ac:dyDescent="0.25">
      <c r="I382" s="62"/>
    </row>
    <row r="383" spans="9:9" ht="15.75" customHeight="1" x14ac:dyDescent="0.25">
      <c r="I383" s="62"/>
    </row>
    <row r="384" spans="9:9" ht="15.75" customHeight="1" x14ac:dyDescent="0.25">
      <c r="I384" s="62"/>
    </row>
    <row r="385" spans="9:9" ht="15.75" customHeight="1" x14ac:dyDescent="0.25">
      <c r="I385" s="62"/>
    </row>
    <row r="386" spans="9:9" ht="15.75" customHeight="1" x14ac:dyDescent="0.25">
      <c r="I386" s="62"/>
    </row>
    <row r="387" spans="9:9" ht="15.75" customHeight="1" x14ac:dyDescent="0.25">
      <c r="I387" s="62"/>
    </row>
    <row r="388" spans="9:9" ht="15.75" customHeight="1" x14ac:dyDescent="0.25">
      <c r="I388" s="62"/>
    </row>
    <row r="389" spans="9:9" ht="15.75" customHeight="1" x14ac:dyDescent="0.25">
      <c r="I389" s="62"/>
    </row>
    <row r="390" spans="9:9" ht="15.75" customHeight="1" x14ac:dyDescent="0.25">
      <c r="I390" s="62"/>
    </row>
    <row r="391" spans="9:9" ht="15.75" customHeight="1" x14ac:dyDescent="0.25">
      <c r="I391" s="62"/>
    </row>
    <row r="392" spans="9:9" ht="15.75" customHeight="1" x14ac:dyDescent="0.25">
      <c r="I392" s="62"/>
    </row>
    <row r="393" spans="9:9" ht="15.75" customHeight="1" x14ac:dyDescent="0.25">
      <c r="I393" s="62"/>
    </row>
    <row r="394" spans="9:9" ht="15.75" customHeight="1" x14ac:dyDescent="0.25">
      <c r="I394" s="62"/>
    </row>
    <row r="395" spans="9:9" ht="15.75" customHeight="1" x14ac:dyDescent="0.25">
      <c r="I395" s="62"/>
    </row>
    <row r="396" spans="9:9" ht="15.75" customHeight="1" x14ac:dyDescent="0.25">
      <c r="I396" s="62"/>
    </row>
    <row r="397" spans="9:9" ht="15.75" customHeight="1" x14ac:dyDescent="0.25">
      <c r="I397" s="62"/>
    </row>
    <row r="398" spans="9:9" ht="15.75" customHeight="1" x14ac:dyDescent="0.25">
      <c r="I398" s="62"/>
    </row>
    <row r="399" spans="9:9" ht="15.75" customHeight="1" x14ac:dyDescent="0.25">
      <c r="I399" s="62"/>
    </row>
    <row r="400" spans="9:9" ht="15.75" customHeight="1" x14ac:dyDescent="0.25">
      <c r="I400" s="62"/>
    </row>
    <row r="401" spans="9:9" ht="15.75" customHeight="1" x14ac:dyDescent="0.25">
      <c r="I401" s="62"/>
    </row>
    <row r="402" spans="9:9" ht="15.75" customHeight="1" x14ac:dyDescent="0.25">
      <c r="I402" s="62"/>
    </row>
    <row r="403" spans="9:9" ht="15.75" customHeight="1" x14ac:dyDescent="0.25">
      <c r="I403" s="62"/>
    </row>
    <row r="404" spans="9:9" ht="15.75" customHeight="1" x14ac:dyDescent="0.25">
      <c r="I404" s="62"/>
    </row>
    <row r="405" spans="9:9" ht="15.75" customHeight="1" x14ac:dyDescent="0.25">
      <c r="I405" s="62"/>
    </row>
    <row r="406" spans="9:9" ht="15.75" customHeight="1" x14ac:dyDescent="0.25">
      <c r="I406" s="62"/>
    </row>
    <row r="407" spans="9:9" ht="15.75" customHeight="1" x14ac:dyDescent="0.25">
      <c r="I407" s="62"/>
    </row>
    <row r="408" spans="9:9" ht="15.75" customHeight="1" x14ac:dyDescent="0.25">
      <c r="I408" s="62"/>
    </row>
    <row r="409" spans="9:9" ht="15.75" customHeight="1" x14ac:dyDescent="0.25">
      <c r="I409" s="62"/>
    </row>
    <row r="410" spans="9:9" ht="15.75" customHeight="1" x14ac:dyDescent="0.25">
      <c r="I410" s="62"/>
    </row>
    <row r="411" spans="9:9" ht="15.75" customHeight="1" x14ac:dyDescent="0.25">
      <c r="I411" s="62"/>
    </row>
    <row r="412" spans="9:9" ht="15.75" customHeight="1" x14ac:dyDescent="0.25">
      <c r="I412" s="62"/>
    </row>
    <row r="413" spans="9:9" ht="15.75" customHeight="1" x14ac:dyDescent="0.25">
      <c r="I413" s="62"/>
    </row>
    <row r="414" spans="9:9" ht="15.75" customHeight="1" x14ac:dyDescent="0.25">
      <c r="I414" s="62"/>
    </row>
    <row r="415" spans="9:9" ht="15.75" customHeight="1" x14ac:dyDescent="0.25">
      <c r="I415" s="62"/>
    </row>
    <row r="416" spans="9:9" ht="15.75" customHeight="1" x14ac:dyDescent="0.25">
      <c r="I416" s="62"/>
    </row>
    <row r="417" spans="9:9" ht="15.75" customHeight="1" x14ac:dyDescent="0.25">
      <c r="I417" s="62"/>
    </row>
    <row r="418" spans="9:9" ht="15.75" customHeight="1" x14ac:dyDescent="0.25">
      <c r="I418" s="62"/>
    </row>
    <row r="419" spans="9:9" ht="15.75" customHeight="1" x14ac:dyDescent="0.25">
      <c r="I419" s="62"/>
    </row>
    <row r="420" spans="9:9" ht="15.75" customHeight="1" x14ac:dyDescent="0.25">
      <c r="I420" s="62"/>
    </row>
    <row r="421" spans="9:9" ht="15.75" customHeight="1" x14ac:dyDescent="0.25">
      <c r="I421" s="62"/>
    </row>
    <row r="422" spans="9:9" ht="15.75" customHeight="1" x14ac:dyDescent="0.25">
      <c r="I422" s="62"/>
    </row>
    <row r="423" spans="9:9" ht="15.75" customHeight="1" x14ac:dyDescent="0.25">
      <c r="I423" s="62"/>
    </row>
    <row r="424" spans="9:9" ht="15.75" customHeight="1" x14ac:dyDescent="0.25">
      <c r="I424" s="62"/>
    </row>
    <row r="425" spans="9:9" ht="15.75" customHeight="1" x14ac:dyDescent="0.25">
      <c r="I425" s="62"/>
    </row>
    <row r="426" spans="9:9" ht="15.75" customHeight="1" x14ac:dyDescent="0.25">
      <c r="I426" s="62"/>
    </row>
    <row r="427" spans="9:9" ht="15.75" customHeight="1" x14ac:dyDescent="0.25">
      <c r="I427" s="62"/>
    </row>
    <row r="428" spans="9:9" ht="15.75" customHeight="1" x14ac:dyDescent="0.25">
      <c r="I428" s="62"/>
    </row>
    <row r="429" spans="9:9" ht="15.75" customHeight="1" x14ac:dyDescent="0.25">
      <c r="I429" s="62"/>
    </row>
    <row r="430" spans="9:9" ht="15.75" customHeight="1" x14ac:dyDescent="0.25">
      <c r="I430" s="62"/>
    </row>
    <row r="431" spans="9:9" ht="15.75" customHeight="1" x14ac:dyDescent="0.25">
      <c r="I431" s="62"/>
    </row>
    <row r="432" spans="9:9" ht="15.75" customHeight="1" x14ac:dyDescent="0.25">
      <c r="I432" s="62"/>
    </row>
    <row r="433" spans="9:9" ht="15.75" customHeight="1" x14ac:dyDescent="0.25">
      <c r="I433" s="62"/>
    </row>
    <row r="434" spans="9:9" ht="15.75" customHeight="1" x14ac:dyDescent="0.25">
      <c r="I434" s="62"/>
    </row>
    <row r="435" spans="9:9" ht="15.75" customHeight="1" x14ac:dyDescent="0.25">
      <c r="I435" s="62"/>
    </row>
    <row r="436" spans="9:9" ht="15.75" customHeight="1" x14ac:dyDescent="0.25">
      <c r="I436" s="62"/>
    </row>
    <row r="437" spans="9:9" ht="15.75" customHeight="1" x14ac:dyDescent="0.25">
      <c r="I437" s="62"/>
    </row>
    <row r="438" spans="9:9" ht="15.75" customHeight="1" x14ac:dyDescent="0.25">
      <c r="I438" s="62"/>
    </row>
    <row r="439" spans="9:9" ht="15.75" customHeight="1" x14ac:dyDescent="0.25">
      <c r="I439" s="62"/>
    </row>
    <row r="440" spans="9:9" ht="15.75" customHeight="1" x14ac:dyDescent="0.25">
      <c r="I440" s="62"/>
    </row>
    <row r="441" spans="9:9" ht="15.75" customHeight="1" x14ac:dyDescent="0.25">
      <c r="I441" s="62"/>
    </row>
    <row r="442" spans="9:9" ht="15.75" customHeight="1" x14ac:dyDescent="0.25">
      <c r="I442" s="62"/>
    </row>
    <row r="443" spans="9:9" ht="15.75" customHeight="1" x14ac:dyDescent="0.25">
      <c r="I443" s="62"/>
    </row>
    <row r="444" spans="9:9" ht="15.75" customHeight="1" x14ac:dyDescent="0.25">
      <c r="I444" s="62"/>
    </row>
    <row r="445" spans="9:9" ht="15.75" customHeight="1" x14ac:dyDescent="0.25">
      <c r="I445" s="62"/>
    </row>
    <row r="446" spans="9:9" ht="15.75" customHeight="1" x14ac:dyDescent="0.25">
      <c r="I446" s="62"/>
    </row>
    <row r="447" spans="9:9" ht="15.75" customHeight="1" x14ac:dyDescent="0.25">
      <c r="I447" s="62"/>
    </row>
    <row r="448" spans="9:9" ht="15.75" customHeight="1" x14ac:dyDescent="0.25">
      <c r="I448" s="62"/>
    </row>
    <row r="449" spans="9:9" ht="15.75" customHeight="1" x14ac:dyDescent="0.25">
      <c r="I449" s="62"/>
    </row>
    <row r="450" spans="9:9" ht="15.75" customHeight="1" x14ac:dyDescent="0.25">
      <c r="I450" s="62"/>
    </row>
    <row r="451" spans="9:9" ht="15.75" customHeight="1" x14ac:dyDescent="0.25">
      <c r="I451" s="62"/>
    </row>
    <row r="452" spans="9:9" ht="15.75" customHeight="1" x14ac:dyDescent="0.25">
      <c r="I452" s="62"/>
    </row>
    <row r="453" spans="9:9" ht="15.75" customHeight="1" x14ac:dyDescent="0.25">
      <c r="I453" s="62"/>
    </row>
    <row r="454" spans="9:9" ht="15.75" customHeight="1" x14ac:dyDescent="0.25">
      <c r="I454" s="62"/>
    </row>
    <row r="455" spans="9:9" ht="15.75" customHeight="1" x14ac:dyDescent="0.25">
      <c r="I455" s="62"/>
    </row>
    <row r="456" spans="9:9" ht="15.75" customHeight="1" x14ac:dyDescent="0.25">
      <c r="I456" s="62"/>
    </row>
    <row r="457" spans="9:9" ht="15.75" customHeight="1" x14ac:dyDescent="0.25">
      <c r="I457" s="62"/>
    </row>
    <row r="458" spans="9:9" ht="15.75" customHeight="1" x14ac:dyDescent="0.25">
      <c r="I458" s="62"/>
    </row>
    <row r="459" spans="9:9" ht="15.75" customHeight="1" x14ac:dyDescent="0.25">
      <c r="I459" s="62"/>
    </row>
    <row r="460" spans="9:9" ht="15.75" customHeight="1" x14ac:dyDescent="0.25">
      <c r="I460" s="62"/>
    </row>
    <row r="461" spans="9:9" ht="15.75" customHeight="1" x14ac:dyDescent="0.25">
      <c r="I461" s="62"/>
    </row>
    <row r="462" spans="9:9" ht="15.75" customHeight="1" x14ac:dyDescent="0.25">
      <c r="I462" s="62"/>
    </row>
    <row r="463" spans="9:9" ht="15.75" customHeight="1" x14ac:dyDescent="0.25">
      <c r="I463" s="62"/>
    </row>
    <row r="464" spans="9:9" ht="15.75" customHeight="1" x14ac:dyDescent="0.25">
      <c r="I464" s="62"/>
    </row>
    <row r="465" spans="9:9" ht="15.75" customHeight="1" x14ac:dyDescent="0.25">
      <c r="I465" s="62"/>
    </row>
    <row r="466" spans="9:9" ht="15.75" customHeight="1" x14ac:dyDescent="0.25">
      <c r="I466" s="62"/>
    </row>
    <row r="467" spans="9:9" ht="15.75" customHeight="1" x14ac:dyDescent="0.25">
      <c r="I467" s="62"/>
    </row>
    <row r="468" spans="9:9" ht="15.75" customHeight="1" x14ac:dyDescent="0.25">
      <c r="I468" s="62"/>
    </row>
    <row r="469" spans="9:9" ht="15.75" customHeight="1" x14ac:dyDescent="0.25">
      <c r="I469" s="62"/>
    </row>
    <row r="470" spans="9:9" ht="15.75" customHeight="1" x14ac:dyDescent="0.25">
      <c r="I470" s="62"/>
    </row>
    <row r="471" spans="9:9" ht="15.75" customHeight="1" x14ac:dyDescent="0.25">
      <c r="I471" s="62"/>
    </row>
    <row r="472" spans="9:9" ht="15.75" customHeight="1" x14ac:dyDescent="0.25">
      <c r="I472" s="62"/>
    </row>
    <row r="473" spans="9:9" ht="15.75" customHeight="1" x14ac:dyDescent="0.25">
      <c r="I473" s="62"/>
    </row>
    <row r="474" spans="9:9" ht="15.75" customHeight="1" x14ac:dyDescent="0.25">
      <c r="I474" s="62"/>
    </row>
    <row r="475" spans="9:9" ht="15.75" customHeight="1" x14ac:dyDescent="0.25">
      <c r="I475" s="62"/>
    </row>
    <row r="476" spans="9:9" ht="15.75" customHeight="1" x14ac:dyDescent="0.25">
      <c r="I476" s="62"/>
    </row>
    <row r="477" spans="9:9" ht="15.75" customHeight="1" x14ac:dyDescent="0.25">
      <c r="I477" s="62"/>
    </row>
    <row r="478" spans="9:9" ht="15.75" customHeight="1" x14ac:dyDescent="0.25">
      <c r="I478" s="62"/>
    </row>
    <row r="479" spans="9:9" ht="15.75" customHeight="1" x14ac:dyDescent="0.25">
      <c r="I479" s="62"/>
    </row>
    <row r="480" spans="9:9" ht="15.75" customHeight="1" x14ac:dyDescent="0.25">
      <c r="I480" s="62"/>
    </row>
    <row r="481" spans="9:9" ht="15.75" customHeight="1" x14ac:dyDescent="0.25">
      <c r="I481" s="62"/>
    </row>
    <row r="482" spans="9:9" ht="15.75" customHeight="1" x14ac:dyDescent="0.25">
      <c r="I482" s="62"/>
    </row>
    <row r="483" spans="9:9" ht="15.75" customHeight="1" x14ac:dyDescent="0.25">
      <c r="I483" s="62"/>
    </row>
    <row r="484" spans="9:9" ht="15.75" customHeight="1" x14ac:dyDescent="0.25">
      <c r="I484" s="62"/>
    </row>
    <row r="485" spans="9:9" ht="15.75" customHeight="1" x14ac:dyDescent="0.25">
      <c r="I485" s="62"/>
    </row>
    <row r="486" spans="9:9" ht="15.75" customHeight="1" x14ac:dyDescent="0.25">
      <c r="I486" s="62"/>
    </row>
    <row r="487" spans="9:9" ht="15.75" customHeight="1" x14ac:dyDescent="0.25">
      <c r="I487" s="62"/>
    </row>
    <row r="488" spans="9:9" ht="15.75" customHeight="1" x14ac:dyDescent="0.25">
      <c r="I488" s="62"/>
    </row>
    <row r="489" spans="9:9" ht="15.75" customHeight="1" x14ac:dyDescent="0.25">
      <c r="I489" s="62"/>
    </row>
    <row r="490" spans="9:9" ht="15.75" customHeight="1" x14ac:dyDescent="0.25">
      <c r="I490" s="62"/>
    </row>
    <row r="491" spans="9:9" ht="15.75" customHeight="1" x14ac:dyDescent="0.25">
      <c r="I491" s="62"/>
    </row>
    <row r="492" spans="9:9" ht="15.75" customHeight="1" x14ac:dyDescent="0.25">
      <c r="I492" s="62"/>
    </row>
    <row r="493" spans="9:9" ht="15.75" customHeight="1" x14ac:dyDescent="0.25">
      <c r="I493" s="62"/>
    </row>
    <row r="494" spans="9:9" ht="15.75" customHeight="1" x14ac:dyDescent="0.25">
      <c r="I494" s="62"/>
    </row>
    <row r="495" spans="9:9" ht="15.75" customHeight="1" x14ac:dyDescent="0.25">
      <c r="I495" s="62"/>
    </row>
    <row r="496" spans="9:9" ht="15.75" customHeight="1" x14ac:dyDescent="0.25">
      <c r="I496" s="62"/>
    </row>
    <row r="497" spans="9:9" ht="15.75" customHeight="1" x14ac:dyDescent="0.25">
      <c r="I497" s="62"/>
    </row>
    <row r="498" spans="9:9" ht="15.75" customHeight="1" x14ac:dyDescent="0.25">
      <c r="I498" s="62"/>
    </row>
    <row r="499" spans="9:9" ht="15.75" customHeight="1" x14ac:dyDescent="0.25">
      <c r="I499" s="62"/>
    </row>
    <row r="500" spans="9:9" ht="15.75" customHeight="1" x14ac:dyDescent="0.25">
      <c r="I500" s="62"/>
    </row>
    <row r="501" spans="9:9" ht="15.75" customHeight="1" x14ac:dyDescent="0.25">
      <c r="I501" s="62"/>
    </row>
    <row r="502" spans="9:9" ht="15.75" customHeight="1" x14ac:dyDescent="0.25">
      <c r="I502" s="62"/>
    </row>
    <row r="503" spans="9:9" ht="15.75" customHeight="1" x14ac:dyDescent="0.25">
      <c r="I503" s="62"/>
    </row>
    <row r="504" spans="9:9" ht="15.75" customHeight="1" x14ac:dyDescent="0.25">
      <c r="I504" s="62"/>
    </row>
    <row r="505" spans="9:9" ht="15.75" customHeight="1" x14ac:dyDescent="0.25">
      <c r="I505" s="62"/>
    </row>
    <row r="506" spans="9:9" ht="15.75" customHeight="1" x14ac:dyDescent="0.25">
      <c r="I506" s="62"/>
    </row>
    <row r="507" spans="9:9" ht="15.75" customHeight="1" x14ac:dyDescent="0.25">
      <c r="I507" s="62"/>
    </row>
    <row r="508" spans="9:9" ht="15.75" customHeight="1" x14ac:dyDescent="0.25">
      <c r="I508" s="62"/>
    </row>
    <row r="509" spans="9:9" ht="15.75" customHeight="1" x14ac:dyDescent="0.25">
      <c r="I509" s="62"/>
    </row>
    <row r="510" spans="9:9" ht="15.75" customHeight="1" x14ac:dyDescent="0.25">
      <c r="I510" s="62"/>
    </row>
    <row r="511" spans="9:9" ht="15.75" customHeight="1" x14ac:dyDescent="0.25">
      <c r="I511" s="62"/>
    </row>
    <row r="512" spans="9:9" ht="15.75" customHeight="1" x14ac:dyDescent="0.25">
      <c r="I512" s="62"/>
    </row>
    <row r="513" spans="9:9" ht="15.75" customHeight="1" x14ac:dyDescent="0.25">
      <c r="I513" s="62"/>
    </row>
    <row r="514" spans="9:9" ht="15.75" customHeight="1" x14ac:dyDescent="0.25">
      <c r="I514" s="62"/>
    </row>
    <row r="515" spans="9:9" ht="15.75" customHeight="1" x14ac:dyDescent="0.25">
      <c r="I515" s="62"/>
    </row>
    <row r="516" spans="9:9" ht="15.75" customHeight="1" x14ac:dyDescent="0.25">
      <c r="I516" s="62"/>
    </row>
    <row r="517" spans="9:9" ht="15.75" customHeight="1" x14ac:dyDescent="0.25">
      <c r="I517" s="62"/>
    </row>
    <row r="518" spans="9:9" ht="15.75" customHeight="1" x14ac:dyDescent="0.25">
      <c r="I518" s="62"/>
    </row>
    <row r="519" spans="9:9" ht="15.75" customHeight="1" x14ac:dyDescent="0.25">
      <c r="I519" s="62"/>
    </row>
    <row r="520" spans="9:9" ht="15.75" customHeight="1" x14ac:dyDescent="0.25">
      <c r="I520" s="62"/>
    </row>
    <row r="521" spans="9:9" ht="15.75" customHeight="1" x14ac:dyDescent="0.25">
      <c r="I521" s="62"/>
    </row>
    <row r="522" spans="9:9" ht="15.75" customHeight="1" x14ac:dyDescent="0.25">
      <c r="I522" s="62"/>
    </row>
    <row r="523" spans="9:9" ht="15.75" customHeight="1" x14ac:dyDescent="0.25">
      <c r="I523" s="62"/>
    </row>
    <row r="524" spans="9:9" ht="15.75" customHeight="1" x14ac:dyDescent="0.25">
      <c r="I524" s="62"/>
    </row>
    <row r="525" spans="9:9" ht="15.75" customHeight="1" x14ac:dyDescent="0.25">
      <c r="I525" s="62"/>
    </row>
    <row r="526" spans="9:9" ht="15.75" customHeight="1" x14ac:dyDescent="0.25">
      <c r="I526" s="62"/>
    </row>
    <row r="527" spans="9:9" ht="15.75" customHeight="1" x14ac:dyDescent="0.25">
      <c r="I527" s="62"/>
    </row>
    <row r="528" spans="9:9" ht="15.75" customHeight="1" x14ac:dyDescent="0.25">
      <c r="I528" s="62"/>
    </row>
    <row r="529" spans="9:9" ht="15.75" customHeight="1" x14ac:dyDescent="0.25">
      <c r="I529" s="62"/>
    </row>
    <row r="530" spans="9:9" ht="15.75" customHeight="1" x14ac:dyDescent="0.25">
      <c r="I530" s="62"/>
    </row>
    <row r="531" spans="9:9" ht="15.75" customHeight="1" x14ac:dyDescent="0.25">
      <c r="I531" s="62"/>
    </row>
    <row r="532" spans="9:9" ht="15.75" customHeight="1" x14ac:dyDescent="0.25">
      <c r="I532" s="62"/>
    </row>
    <row r="533" spans="9:9" ht="15.75" customHeight="1" x14ac:dyDescent="0.25">
      <c r="I533" s="62"/>
    </row>
    <row r="534" spans="9:9" ht="15.75" customHeight="1" x14ac:dyDescent="0.25">
      <c r="I534" s="62"/>
    </row>
    <row r="535" spans="9:9" ht="15.75" customHeight="1" x14ac:dyDescent="0.25">
      <c r="I535" s="62"/>
    </row>
    <row r="536" spans="9:9" ht="15.75" customHeight="1" x14ac:dyDescent="0.25">
      <c r="I536" s="62"/>
    </row>
    <row r="537" spans="9:9" ht="15.75" customHeight="1" x14ac:dyDescent="0.25">
      <c r="I537" s="62"/>
    </row>
    <row r="538" spans="9:9" ht="15.75" customHeight="1" x14ac:dyDescent="0.25">
      <c r="I538" s="62"/>
    </row>
    <row r="539" spans="9:9" ht="15.75" customHeight="1" x14ac:dyDescent="0.25">
      <c r="I539" s="62"/>
    </row>
    <row r="540" spans="9:9" ht="15.75" customHeight="1" x14ac:dyDescent="0.25">
      <c r="I540" s="62"/>
    </row>
    <row r="541" spans="9:9" ht="15.75" customHeight="1" x14ac:dyDescent="0.25">
      <c r="I541" s="62"/>
    </row>
    <row r="542" spans="9:9" ht="15.75" customHeight="1" x14ac:dyDescent="0.25">
      <c r="I542" s="62"/>
    </row>
    <row r="543" spans="9:9" ht="15.75" customHeight="1" x14ac:dyDescent="0.25">
      <c r="I543" s="62"/>
    </row>
    <row r="544" spans="9:9" ht="15.75" customHeight="1" x14ac:dyDescent="0.25">
      <c r="I544" s="62"/>
    </row>
    <row r="545" spans="9:9" ht="15.75" customHeight="1" x14ac:dyDescent="0.25">
      <c r="I545" s="62"/>
    </row>
    <row r="546" spans="9:9" ht="15.75" customHeight="1" x14ac:dyDescent="0.25">
      <c r="I546" s="62"/>
    </row>
    <row r="547" spans="9:9" ht="15.75" customHeight="1" x14ac:dyDescent="0.25">
      <c r="I547" s="62"/>
    </row>
    <row r="548" spans="9:9" ht="15.75" customHeight="1" x14ac:dyDescent="0.25">
      <c r="I548" s="62"/>
    </row>
    <row r="549" spans="9:9" ht="15.75" customHeight="1" x14ac:dyDescent="0.25">
      <c r="I549" s="62"/>
    </row>
    <row r="550" spans="9:9" ht="15.75" customHeight="1" x14ac:dyDescent="0.25">
      <c r="I550" s="62"/>
    </row>
    <row r="551" spans="9:9" ht="15.75" customHeight="1" x14ac:dyDescent="0.25">
      <c r="I551" s="62"/>
    </row>
    <row r="552" spans="9:9" ht="15.75" customHeight="1" x14ac:dyDescent="0.25">
      <c r="I552" s="62"/>
    </row>
    <row r="553" spans="9:9" ht="15.75" customHeight="1" x14ac:dyDescent="0.25">
      <c r="I553" s="62"/>
    </row>
    <row r="554" spans="9:9" ht="15.75" customHeight="1" x14ac:dyDescent="0.25">
      <c r="I554" s="62"/>
    </row>
    <row r="555" spans="9:9" ht="15.75" customHeight="1" x14ac:dyDescent="0.25">
      <c r="I555" s="62"/>
    </row>
    <row r="556" spans="9:9" ht="15.75" customHeight="1" x14ac:dyDescent="0.25">
      <c r="I556" s="62"/>
    </row>
    <row r="557" spans="9:9" ht="15.75" customHeight="1" x14ac:dyDescent="0.25">
      <c r="I557" s="62"/>
    </row>
    <row r="558" spans="9:9" ht="15.75" customHeight="1" x14ac:dyDescent="0.25">
      <c r="I558" s="62"/>
    </row>
    <row r="559" spans="9:9" ht="15.75" customHeight="1" x14ac:dyDescent="0.25">
      <c r="I559" s="62"/>
    </row>
    <row r="560" spans="9:9" ht="15.75" customHeight="1" x14ac:dyDescent="0.25">
      <c r="I560" s="62"/>
    </row>
    <row r="561" spans="9:9" ht="15.75" customHeight="1" x14ac:dyDescent="0.25">
      <c r="I561" s="62"/>
    </row>
    <row r="562" spans="9:9" ht="15.75" customHeight="1" x14ac:dyDescent="0.25">
      <c r="I562" s="62"/>
    </row>
    <row r="563" spans="9:9" ht="15.75" customHeight="1" x14ac:dyDescent="0.25">
      <c r="I563" s="62"/>
    </row>
    <row r="564" spans="9:9" ht="15.75" customHeight="1" x14ac:dyDescent="0.25">
      <c r="I564" s="62"/>
    </row>
    <row r="565" spans="9:9" ht="15.75" customHeight="1" x14ac:dyDescent="0.25">
      <c r="I565" s="62"/>
    </row>
    <row r="566" spans="9:9" ht="15.75" customHeight="1" x14ac:dyDescent="0.25">
      <c r="I566" s="62"/>
    </row>
    <row r="567" spans="9:9" ht="15.75" customHeight="1" x14ac:dyDescent="0.25">
      <c r="I567" s="62"/>
    </row>
    <row r="568" spans="9:9" ht="15.75" customHeight="1" x14ac:dyDescent="0.25">
      <c r="I568" s="62"/>
    </row>
    <row r="569" spans="9:9" ht="15.75" customHeight="1" x14ac:dyDescent="0.25">
      <c r="I569" s="62"/>
    </row>
    <row r="570" spans="9:9" ht="15.75" customHeight="1" x14ac:dyDescent="0.25">
      <c r="I570" s="62"/>
    </row>
    <row r="571" spans="9:9" ht="15.75" customHeight="1" x14ac:dyDescent="0.25">
      <c r="I571" s="62"/>
    </row>
    <row r="572" spans="9:9" ht="15.75" customHeight="1" x14ac:dyDescent="0.25">
      <c r="I572" s="62"/>
    </row>
    <row r="573" spans="9:9" ht="15.75" customHeight="1" x14ac:dyDescent="0.25">
      <c r="I573" s="62"/>
    </row>
    <row r="574" spans="9:9" ht="15.75" customHeight="1" x14ac:dyDescent="0.25">
      <c r="I574" s="62"/>
    </row>
    <row r="575" spans="9:9" ht="15.75" customHeight="1" x14ac:dyDescent="0.25">
      <c r="I575" s="62"/>
    </row>
    <row r="576" spans="9:9" ht="15.75" customHeight="1" x14ac:dyDescent="0.25">
      <c r="I576" s="62"/>
    </row>
    <row r="577" spans="9:9" ht="15.75" customHeight="1" x14ac:dyDescent="0.25">
      <c r="I577" s="62"/>
    </row>
    <row r="578" spans="9:9" ht="15.75" customHeight="1" x14ac:dyDescent="0.25">
      <c r="I578" s="62"/>
    </row>
    <row r="579" spans="9:9" ht="15.75" customHeight="1" x14ac:dyDescent="0.25">
      <c r="I579" s="62"/>
    </row>
    <row r="580" spans="9:9" ht="15.75" customHeight="1" x14ac:dyDescent="0.25">
      <c r="I580" s="62"/>
    </row>
    <row r="581" spans="9:9" ht="15.75" customHeight="1" x14ac:dyDescent="0.25">
      <c r="I581" s="62"/>
    </row>
    <row r="582" spans="9:9" ht="15.75" customHeight="1" x14ac:dyDescent="0.25">
      <c r="I582" s="62"/>
    </row>
    <row r="583" spans="9:9" ht="15.75" customHeight="1" x14ac:dyDescent="0.25">
      <c r="I583" s="62"/>
    </row>
    <row r="584" spans="9:9" ht="15.75" customHeight="1" x14ac:dyDescent="0.25">
      <c r="I584" s="62"/>
    </row>
    <row r="585" spans="9:9" ht="15.75" customHeight="1" x14ac:dyDescent="0.25">
      <c r="I585" s="62"/>
    </row>
    <row r="586" spans="9:9" ht="15.75" customHeight="1" x14ac:dyDescent="0.25">
      <c r="I586" s="62"/>
    </row>
    <row r="587" spans="9:9" ht="15.75" customHeight="1" x14ac:dyDescent="0.25">
      <c r="I587" s="62"/>
    </row>
    <row r="588" spans="9:9" ht="15.75" customHeight="1" x14ac:dyDescent="0.25">
      <c r="I588" s="62"/>
    </row>
    <row r="589" spans="9:9" ht="15.75" customHeight="1" x14ac:dyDescent="0.25">
      <c r="I589" s="62"/>
    </row>
    <row r="590" spans="9:9" ht="15.75" customHeight="1" x14ac:dyDescent="0.25">
      <c r="I590" s="62"/>
    </row>
    <row r="591" spans="9:9" ht="15.75" customHeight="1" x14ac:dyDescent="0.25">
      <c r="I591" s="62"/>
    </row>
    <row r="592" spans="9:9" ht="15.75" customHeight="1" x14ac:dyDescent="0.25">
      <c r="I592" s="62"/>
    </row>
    <row r="593" spans="9:9" ht="15.75" customHeight="1" x14ac:dyDescent="0.25">
      <c r="I593" s="62"/>
    </row>
    <row r="594" spans="9:9" ht="15.75" customHeight="1" x14ac:dyDescent="0.25">
      <c r="I594" s="62"/>
    </row>
    <row r="595" spans="9:9" ht="15.75" customHeight="1" x14ac:dyDescent="0.25">
      <c r="I595" s="62"/>
    </row>
    <row r="596" spans="9:9" ht="15.75" customHeight="1" x14ac:dyDescent="0.25">
      <c r="I596" s="62"/>
    </row>
    <row r="597" spans="9:9" ht="15.75" customHeight="1" x14ac:dyDescent="0.25">
      <c r="I597" s="62"/>
    </row>
    <row r="598" spans="9:9" ht="15.75" customHeight="1" x14ac:dyDescent="0.25">
      <c r="I598" s="62"/>
    </row>
    <row r="599" spans="9:9" ht="15.75" customHeight="1" x14ac:dyDescent="0.25">
      <c r="I599" s="62"/>
    </row>
    <row r="600" spans="9:9" ht="15.75" customHeight="1" x14ac:dyDescent="0.25">
      <c r="I600" s="62"/>
    </row>
    <row r="601" spans="9:9" ht="15.75" customHeight="1" x14ac:dyDescent="0.25">
      <c r="I601" s="62"/>
    </row>
    <row r="602" spans="9:9" ht="15.75" customHeight="1" x14ac:dyDescent="0.25">
      <c r="I602" s="62"/>
    </row>
    <row r="603" spans="9:9" ht="15.75" customHeight="1" x14ac:dyDescent="0.25">
      <c r="I603" s="62"/>
    </row>
    <row r="604" spans="9:9" ht="15.75" customHeight="1" x14ac:dyDescent="0.25">
      <c r="I604" s="62"/>
    </row>
    <row r="605" spans="9:9" ht="15.75" customHeight="1" x14ac:dyDescent="0.25">
      <c r="I605" s="62"/>
    </row>
    <row r="606" spans="9:9" ht="15.75" customHeight="1" x14ac:dyDescent="0.25">
      <c r="I606" s="62"/>
    </row>
    <row r="607" spans="9:9" ht="15.75" customHeight="1" x14ac:dyDescent="0.25">
      <c r="I607" s="62"/>
    </row>
    <row r="608" spans="9:9" ht="15.75" customHeight="1" x14ac:dyDescent="0.25">
      <c r="I608" s="62"/>
    </row>
    <row r="609" spans="9:9" ht="15.75" customHeight="1" x14ac:dyDescent="0.25">
      <c r="I609" s="62"/>
    </row>
    <row r="610" spans="9:9" ht="15.75" customHeight="1" x14ac:dyDescent="0.25">
      <c r="I610" s="62"/>
    </row>
    <row r="611" spans="9:9" ht="15.75" customHeight="1" x14ac:dyDescent="0.25">
      <c r="I611" s="62"/>
    </row>
    <row r="612" spans="9:9" ht="15.75" customHeight="1" x14ac:dyDescent="0.25">
      <c r="I612" s="62"/>
    </row>
    <row r="613" spans="9:9" ht="15.75" customHeight="1" x14ac:dyDescent="0.25">
      <c r="I613" s="62"/>
    </row>
    <row r="614" spans="9:9" ht="15.75" customHeight="1" x14ac:dyDescent="0.25">
      <c r="I614" s="62"/>
    </row>
    <row r="615" spans="9:9" ht="15.75" customHeight="1" x14ac:dyDescent="0.25">
      <c r="I615" s="62"/>
    </row>
    <row r="616" spans="9:9" ht="15.75" customHeight="1" x14ac:dyDescent="0.25">
      <c r="I616" s="62"/>
    </row>
    <row r="617" spans="9:9" ht="15.75" customHeight="1" x14ac:dyDescent="0.25">
      <c r="I617" s="62"/>
    </row>
    <row r="618" spans="9:9" ht="15.75" customHeight="1" x14ac:dyDescent="0.25">
      <c r="I618" s="62"/>
    </row>
    <row r="619" spans="9:9" ht="15.75" customHeight="1" x14ac:dyDescent="0.25">
      <c r="I619" s="62"/>
    </row>
    <row r="620" spans="9:9" ht="15.75" customHeight="1" x14ac:dyDescent="0.25">
      <c r="I620" s="62"/>
    </row>
    <row r="621" spans="9:9" ht="15.75" customHeight="1" x14ac:dyDescent="0.25">
      <c r="I621" s="62"/>
    </row>
    <row r="622" spans="9:9" ht="15.75" customHeight="1" x14ac:dyDescent="0.25">
      <c r="I622" s="62"/>
    </row>
    <row r="623" spans="9:9" ht="15.75" customHeight="1" x14ac:dyDescent="0.25">
      <c r="I623" s="62"/>
    </row>
    <row r="624" spans="9:9" ht="15.75" customHeight="1" x14ac:dyDescent="0.25">
      <c r="I624" s="62"/>
    </row>
    <row r="625" spans="9:9" ht="15.75" customHeight="1" x14ac:dyDescent="0.25">
      <c r="I625" s="62"/>
    </row>
    <row r="626" spans="9:9" ht="15.75" customHeight="1" x14ac:dyDescent="0.25">
      <c r="I626" s="62"/>
    </row>
    <row r="627" spans="9:9" ht="15.75" customHeight="1" x14ac:dyDescent="0.25">
      <c r="I627" s="62"/>
    </row>
    <row r="628" spans="9:9" ht="15.75" customHeight="1" x14ac:dyDescent="0.25">
      <c r="I628" s="62"/>
    </row>
    <row r="629" spans="9:9" ht="15.75" customHeight="1" x14ac:dyDescent="0.25">
      <c r="I629" s="62"/>
    </row>
    <row r="630" spans="9:9" ht="15.75" customHeight="1" x14ac:dyDescent="0.25">
      <c r="I630" s="62"/>
    </row>
    <row r="631" spans="9:9" ht="15.75" customHeight="1" x14ac:dyDescent="0.25">
      <c r="I631" s="62"/>
    </row>
    <row r="632" spans="9:9" ht="15.75" customHeight="1" x14ac:dyDescent="0.25">
      <c r="I632" s="62"/>
    </row>
    <row r="633" spans="9:9" ht="15.75" customHeight="1" x14ac:dyDescent="0.25">
      <c r="I633" s="62"/>
    </row>
    <row r="634" spans="9:9" ht="15.75" customHeight="1" x14ac:dyDescent="0.25">
      <c r="I634" s="62"/>
    </row>
    <row r="635" spans="9:9" ht="15.75" customHeight="1" x14ac:dyDescent="0.25">
      <c r="I635" s="62"/>
    </row>
    <row r="636" spans="9:9" ht="15.75" customHeight="1" x14ac:dyDescent="0.25">
      <c r="I636" s="62"/>
    </row>
    <row r="637" spans="9:9" ht="15.75" customHeight="1" x14ac:dyDescent="0.25">
      <c r="I637" s="62"/>
    </row>
    <row r="638" spans="9:9" ht="15.75" customHeight="1" x14ac:dyDescent="0.25">
      <c r="I638" s="62"/>
    </row>
    <row r="639" spans="9:9" ht="15.75" customHeight="1" x14ac:dyDescent="0.25">
      <c r="I639" s="62"/>
    </row>
    <row r="640" spans="9:9" ht="15.75" customHeight="1" x14ac:dyDescent="0.25">
      <c r="I640" s="62"/>
    </row>
    <row r="641" spans="9:9" ht="15.75" customHeight="1" x14ac:dyDescent="0.25">
      <c r="I641" s="62"/>
    </row>
    <row r="642" spans="9:9" ht="15.75" customHeight="1" x14ac:dyDescent="0.25">
      <c r="I642" s="62"/>
    </row>
    <row r="643" spans="9:9" ht="15.75" customHeight="1" x14ac:dyDescent="0.25">
      <c r="I643" s="62"/>
    </row>
    <row r="644" spans="9:9" ht="15.75" customHeight="1" x14ac:dyDescent="0.25">
      <c r="I644" s="62"/>
    </row>
    <row r="645" spans="9:9" ht="15.75" customHeight="1" x14ac:dyDescent="0.25">
      <c r="I645" s="62"/>
    </row>
    <row r="646" spans="9:9" ht="15.75" customHeight="1" x14ac:dyDescent="0.25">
      <c r="I646" s="62"/>
    </row>
    <row r="647" spans="9:9" ht="15.75" customHeight="1" x14ac:dyDescent="0.25">
      <c r="I647" s="62"/>
    </row>
    <row r="648" spans="9:9" ht="15.75" customHeight="1" x14ac:dyDescent="0.25">
      <c r="I648" s="62"/>
    </row>
    <row r="649" spans="9:9" ht="15.75" customHeight="1" x14ac:dyDescent="0.25">
      <c r="I649" s="62"/>
    </row>
    <row r="650" spans="9:9" ht="15.75" customHeight="1" x14ac:dyDescent="0.25">
      <c r="I650" s="62"/>
    </row>
    <row r="651" spans="9:9" ht="15.75" customHeight="1" x14ac:dyDescent="0.25">
      <c r="I651" s="62"/>
    </row>
    <row r="652" spans="9:9" ht="15.75" customHeight="1" x14ac:dyDescent="0.25">
      <c r="I652" s="62"/>
    </row>
    <row r="653" spans="9:9" ht="15.75" customHeight="1" x14ac:dyDescent="0.25">
      <c r="I653" s="62"/>
    </row>
    <row r="654" spans="9:9" ht="15.75" customHeight="1" x14ac:dyDescent="0.25">
      <c r="I654" s="62"/>
    </row>
    <row r="655" spans="9:9" ht="15.75" customHeight="1" x14ac:dyDescent="0.25">
      <c r="I655" s="62"/>
    </row>
    <row r="656" spans="9:9" ht="15.75" customHeight="1" x14ac:dyDescent="0.25">
      <c r="I656" s="62"/>
    </row>
    <row r="657" spans="9:9" ht="15.75" customHeight="1" x14ac:dyDescent="0.25">
      <c r="I657" s="62"/>
    </row>
    <row r="658" spans="9:9" ht="15.75" customHeight="1" x14ac:dyDescent="0.25">
      <c r="I658" s="62"/>
    </row>
    <row r="659" spans="9:9" ht="15.75" customHeight="1" x14ac:dyDescent="0.25">
      <c r="I659" s="62"/>
    </row>
    <row r="660" spans="9:9" ht="15.75" customHeight="1" x14ac:dyDescent="0.25">
      <c r="I660" s="62"/>
    </row>
    <row r="661" spans="9:9" ht="15.75" customHeight="1" x14ac:dyDescent="0.25">
      <c r="I661" s="62"/>
    </row>
    <row r="662" spans="9:9" ht="15.75" customHeight="1" x14ac:dyDescent="0.25">
      <c r="I662" s="62"/>
    </row>
    <row r="663" spans="9:9" ht="15.75" customHeight="1" x14ac:dyDescent="0.25">
      <c r="I663" s="62"/>
    </row>
    <row r="664" spans="9:9" ht="15.75" customHeight="1" x14ac:dyDescent="0.25">
      <c r="I664" s="62"/>
    </row>
    <row r="665" spans="9:9" ht="15.75" customHeight="1" x14ac:dyDescent="0.25">
      <c r="I665" s="62"/>
    </row>
    <row r="666" spans="9:9" ht="15.75" customHeight="1" x14ac:dyDescent="0.25">
      <c r="I666" s="62"/>
    </row>
    <row r="667" spans="9:9" ht="15.75" customHeight="1" x14ac:dyDescent="0.25">
      <c r="I667" s="62"/>
    </row>
    <row r="668" spans="9:9" ht="15.75" customHeight="1" x14ac:dyDescent="0.25">
      <c r="I668" s="62"/>
    </row>
    <row r="669" spans="9:9" ht="15.75" customHeight="1" x14ac:dyDescent="0.25">
      <c r="I669" s="62"/>
    </row>
    <row r="670" spans="9:9" ht="15.75" customHeight="1" x14ac:dyDescent="0.25">
      <c r="I670" s="62"/>
    </row>
    <row r="671" spans="9:9" ht="15.75" customHeight="1" x14ac:dyDescent="0.25">
      <c r="I671" s="62"/>
    </row>
    <row r="672" spans="9:9" ht="15.75" customHeight="1" x14ac:dyDescent="0.25">
      <c r="I672" s="62"/>
    </row>
    <row r="673" spans="9:9" ht="15.75" customHeight="1" x14ac:dyDescent="0.25">
      <c r="I673" s="62"/>
    </row>
    <row r="674" spans="9:9" ht="15.75" customHeight="1" x14ac:dyDescent="0.25">
      <c r="I674" s="62"/>
    </row>
    <row r="675" spans="9:9" ht="15.75" customHeight="1" x14ac:dyDescent="0.25">
      <c r="I675" s="62"/>
    </row>
    <row r="676" spans="9:9" ht="15.75" customHeight="1" x14ac:dyDescent="0.25">
      <c r="I676" s="62"/>
    </row>
    <row r="677" spans="9:9" ht="15.75" customHeight="1" x14ac:dyDescent="0.25">
      <c r="I677" s="62"/>
    </row>
    <row r="678" spans="9:9" ht="15.75" customHeight="1" x14ac:dyDescent="0.25">
      <c r="I678" s="62"/>
    </row>
    <row r="679" spans="9:9" ht="15.75" customHeight="1" x14ac:dyDescent="0.25">
      <c r="I679" s="62"/>
    </row>
    <row r="680" spans="9:9" ht="15.75" customHeight="1" x14ac:dyDescent="0.25">
      <c r="I680" s="62"/>
    </row>
    <row r="681" spans="9:9" ht="15.75" customHeight="1" x14ac:dyDescent="0.25">
      <c r="I681" s="62"/>
    </row>
    <row r="682" spans="9:9" ht="15.75" customHeight="1" x14ac:dyDescent="0.25">
      <c r="I682" s="62"/>
    </row>
    <row r="683" spans="9:9" ht="15.75" customHeight="1" x14ac:dyDescent="0.25">
      <c r="I683" s="62"/>
    </row>
    <row r="684" spans="9:9" ht="15.75" customHeight="1" x14ac:dyDescent="0.25">
      <c r="I684" s="62"/>
    </row>
    <row r="685" spans="9:9" ht="15.75" customHeight="1" x14ac:dyDescent="0.25">
      <c r="I685" s="62"/>
    </row>
    <row r="686" spans="9:9" ht="15.75" customHeight="1" x14ac:dyDescent="0.25">
      <c r="I686" s="62"/>
    </row>
    <row r="687" spans="9:9" ht="15.75" customHeight="1" x14ac:dyDescent="0.25">
      <c r="I687" s="62"/>
    </row>
    <row r="688" spans="9:9" ht="15.75" customHeight="1" x14ac:dyDescent="0.25">
      <c r="I688" s="62"/>
    </row>
    <row r="689" spans="9:9" ht="15.75" customHeight="1" x14ac:dyDescent="0.25">
      <c r="I689" s="62"/>
    </row>
    <row r="690" spans="9:9" ht="15.75" customHeight="1" x14ac:dyDescent="0.25">
      <c r="I690" s="62"/>
    </row>
    <row r="691" spans="9:9" ht="15.75" customHeight="1" x14ac:dyDescent="0.25">
      <c r="I691" s="62"/>
    </row>
    <row r="692" spans="9:9" ht="15.75" customHeight="1" x14ac:dyDescent="0.25">
      <c r="I692" s="62"/>
    </row>
    <row r="693" spans="9:9" ht="15.75" customHeight="1" x14ac:dyDescent="0.25">
      <c r="I693" s="62"/>
    </row>
    <row r="694" spans="9:9" ht="15.75" customHeight="1" x14ac:dyDescent="0.25">
      <c r="I694" s="62"/>
    </row>
    <row r="695" spans="9:9" ht="15.75" customHeight="1" x14ac:dyDescent="0.25">
      <c r="I695" s="62"/>
    </row>
    <row r="696" spans="9:9" ht="15.75" customHeight="1" x14ac:dyDescent="0.25">
      <c r="I696" s="62"/>
    </row>
    <row r="697" spans="9:9" ht="15.75" customHeight="1" x14ac:dyDescent="0.25">
      <c r="I697" s="62"/>
    </row>
    <row r="698" spans="9:9" ht="15.75" customHeight="1" x14ac:dyDescent="0.25">
      <c r="I698" s="62"/>
    </row>
    <row r="699" spans="9:9" ht="15.75" customHeight="1" x14ac:dyDescent="0.25">
      <c r="I699" s="62"/>
    </row>
    <row r="700" spans="9:9" ht="15.75" customHeight="1" x14ac:dyDescent="0.25">
      <c r="I700" s="62"/>
    </row>
    <row r="701" spans="9:9" ht="15.75" customHeight="1" x14ac:dyDescent="0.25">
      <c r="I701" s="62"/>
    </row>
    <row r="702" spans="9:9" ht="15.75" customHeight="1" x14ac:dyDescent="0.25">
      <c r="I702" s="62"/>
    </row>
    <row r="703" spans="9:9" ht="15.75" customHeight="1" x14ac:dyDescent="0.25">
      <c r="I703" s="62"/>
    </row>
    <row r="704" spans="9:9" ht="15.75" customHeight="1" x14ac:dyDescent="0.25">
      <c r="I704" s="62"/>
    </row>
    <row r="705" spans="9:9" ht="15.75" customHeight="1" x14ac:dyDescent="0.25">
      <c r="I705" s="62"/>
    </row>
    <row r="706" spans="9:9" ht="15.75" customHeight="1" x14ac:dyDescent="0.25">
      <c r="I706" s="62"/>
    </row>
    <row r="707" spans="9:9" ht="15.75" customHeight="1" x14ac:dyDescent="0.25">
      <c r="I707" s="62"/>
    </row>
    <row r="708" spans="9:9" ht="15.75" customHeight="1" x14ac:dyDescent="0.25">
      <c r="I708" s="62"/>
    </row>
    <row r="709" spans="9:9" ht="15.75" customHeight="1" x14ac:dyDescent="0.25">
      <c r="I709" s="62"/>
    </row>
    <row r="710" spans="9:9" ht="15.75" customHeight="1" x14ac:dyDescent="0.25">
      <c r="I710" s="62"/>
    </row>
    <row r="711" spans="9:9" ht="15.75" customHeight="1" x14ac:dyDescent="0.25">
      <c r="I711" s="62"/>
    </row>
    <row r="712" spans="9:9" ht="15.75" customHeight="1" x14ac:dyDescent="0.25">
      <c r="I712" s="62"/>
    </row>
    <row r="713" spans="9:9" ht="15.75" customHeight="1" x14ac:dyDescent="0.25">
      <c r="I713" s="62"/>
    </row>
    <row r="714" spans="9:9" ht="15.75" customHeight="1" x14ac:dyDescent="0.25">
      <c r="I714" s="62"/>
    </row>
    <row r="715" spans="9:9" ht="15.75" customHeight="1" x14ac:dyDescent="0.25">
      <c r="I715" s="62"/>
    </row>
    <row r="716" spans="9:9" ht="15.75" customHeight="1" x14ac:dyDescent="0.25">
      <c r="I716" s="62"/>
    </row>
    <row r="717" spans="9:9" ht="15.75" customHeight="1" x14ac:dyDescent="0.25">
      <c r="I717" s="62"/>
    </row>
    <row r="718" spans="9:9" ht="15.75" customHeight="1" x14ac:dyDescent="0.25">
      <c r="I718" s="62"/>
    </row>
    <row r="719" spans="9:9" ht="15.75" customHeight="1" x14ac:dyDescent="0.25">
      <c r="I719" s="62"/>
    </row>
    <row r="720" spans="9:9" ht="15.75" customHeight="1" x14ac:dyDescent="0.25">
      <c r="I720" s="62"/>
    </row>
    <row r="721" spans="9:9" ht="15.75" customHeight="1" x14ac:dyDescent="0.25">
      <c r="I721" s="62"/>
    </row>
    <row r="722" spans="9:9" ht="15.75" customHeight="1" x14ac:dyDescent="0.25">
      <c r="I722" s="62"/>
    </row>
    <row r="723" spans="9:9" ht="15.75" customHeight="1" x14ac:dyDescent="0.25">
      <c r="I723" s="62"/>
    </row>
    <row r="724" spans="9:9" ht="15.75" customHeight="1" x14ac:dyDescent="0.25">
      <c r="I724" s="62"/>
    </row>
    <row r="725" spans="9:9" ht="15.75" customHeight="1" x14ac:dyDescent="0.25">
      <c r="I725" s="62"/>
    </row>
    <row r="726" spans="9:9" ht="15.75" customHeight="1" x14ac:dyDescent="0.25">
      <c r="I726" s="62"/>
    </row>
    <row r="727" spans="9:9" ht="15.75" customHeight="1" x14ac:dyDescent="0.25">
      <c r="I727" s="62"/>
    </row>
    <row r="728" spans="9:9" ht="15.75" customHeight="1" x14ac:dyDescent="0.25">
      <c r="I728" s="62"/>
    </row>
    <row r="729" spans="9:9" ht="15.75" customHeight="1" x14ac:dyDescent="0.25">
      <c r="I729" s="62"/>
    </row>
    <row r="730" spans="9:9" ht="15.75" customHeight="1" x14ac:dyDescent="0.25">
      <c r="I730" s="62"/>
    </row>
    <row r="731" spans="9:9" ht="15.75" customHeight="1" x14ac:dyDescent="0.25">
      <c r="I731" s="62"/>
    </row>
    <row r="732" spans="9:9" ht="15.75" customHeight="1" x14ac:dyDescent="0.25">
      <c r="I732" s="62"/>
    </row>
    <row r="733" spans="9:9" ht="15.75" customHeight="1" x14ac:dyDescent="0.25">
      <c r="I733" s="62"/>
    </row>
    <row r="734" spans="9:9" ht="15.75" customHeight="1" x14ac:dyDescent="0.25">
      <c r="I734" s="62"/>
    </row>
    <row r="735" spans="9:9" ht="15.75" customHeight="1" x14ac:dyDescent="0.25">
      <c r="I735" s="62"/>
    </row>
    <row r="736" spans="9:9" ht="15.75" customHeight="1" x14ac:dyDescent="0.25">
      <c r="I736" s="62"/>
    </row>
    <row r="737" spans="9:9" ht="15.75" customHeight="1" x14ac:dyDescent="0.25">
      <c r="I737" s="62"/>
    </row>
    <row r="738" spans="9:9" ht="15.75" customHeight="1" x14ac:dyDescent="0.25">
      <c r="I738" s="62"/>
    </row>
    <row r="739" spans="9:9" ht="15.75" customHeight="1" x14ac:dyDescent="0.25">
      <c r="I739" s="62"/>
    </row>
    <row r="740" spans="9:9" ht="15.75" customHeight="1" x14ac:dyDescent="0.25">
      <c r="I740" s="62"/>
    </row>
    <row r="741" spans="9:9" ht="15.75" customHeight="1" x14ac:dyDescent="0.25">
      <c r="I741" s="62"/>
    </row>
    <row r="742" spans="9:9" ht="15.75" customHeight="1" x14ac:dyDescent="0.25">
      <c r="I742" s="62"/>
    </row>
    <row r="743" spans="9:9" ht="15.75" customHeight="1" x14ac:dyDescent="0.25">
      <c r="I743" s="62"/>
    </row>
    <row r="744" spans="9:9" ht="15.75" customHeight="1" x14ac:dyDescent="0.25">
      <c r="I744" s="62"/>
    </row>
    <row r="745" spans="9:9" ht="15.75" customHeight="1" x14ac:dyDescent="0.25">
      <c r="I745" s="62"/>
    </row>
    <row r="746" spans="9:9" ht="15.75" customHeight="1" x14ac:dyDescent="0.25">
      <c r="I746" s="62"/>
    </row>
    <row r="747" spans="9:9" ht="15.75" customHeight="1" x14ac:dyDescent="0.25">
      <c r="I747" s="62"/>
    </row>
    <row r="748" spans="9:9" ht="15.75" customHeight="1" x14ac:dyDescent="0.25">
      <c r="I748" s="62"/>
    </row>
    <row r="749" spans="9:9" ht="15.75" customHeight="1" x14ac:dyDescent="0.25">
      <c r="I749" s="62"/>
    </row>
    <row r="750" spans="9:9" ht="15.75" customHeight="1" x14ac:dyDescent="0.25">
      <c r="I750" s="62"/>
    </row>
    <row r="751" spans="9:9" ht="15.75" customHeight="1" x14ac:dyDescent="0.25">
      <c r="I751" s="62"/>
    </row>
    <row r="752" spans="9:9" ht="15.75" customHeight="1" x14ac:dyDescent="0.25">
      <c r="I752" s="62"/>
    </row>
    <row r="753" spans="9:9" ht="15.75" customHeight="1" x14ac:dyDescent="0.25">
      <c r="I753" s="62"/>
    </row>
    <row r="754" spans="9:9" ht="15.75" customHeight="1" x14ac:dyDescent="0.25">
      <c r="I754" s="62"/>
    </row>
    <row r="755" spans="9:9" ht="15.75" customHeight="1" x14ac:dyDescent="0.25">
      <c r="I755" s="62"/>
    </row>
    <row r="756" spans="9:9" ht="15.75" customHeight="1" x14ac:dyDescent="0.25">
      <c r="I756" s="62"/>
    </row>
    <row r="757" spans="9:9" ht="15.75" customHeight="1" x14ac:dyDescent="0.25">
      <c r="I757" s="62"/>
    </row>
    <row r="758" spans="9:9" ht="15.75" customHeight="1" x14ac:dyDescent="0.25">
      <c r="I758" s="62"/>
    </row>
    <row r="759" spans="9:9" ht="15.75" customHeight="1" x14ac:dyDescent="0.25">
      <c r="I759" s="62"/>
    </row>
    <row r="760" spans="9:9" ht="15.75" customHeight="1" x14ac:dyDescent="0.25">
      <c r="I760" s="62"/>
    </row>
    <row r="761" spans="9:9" ht="15.75" customHeight="1" x14ac:dyDescent="0.25">
      <c r="I761" s="62"/>
    </row>
    <row r="762" spans="9:9" ht="15.75" customHeight="1" x14ac:dyDescent="0.25">
      <c r="I762" s="62"/>
    </row>
    <row r="763" spans="9:9" ht="15.75" customHeight="1" x14ac:dyDescent="0.25">
      <c r="I763" s="62"/>
    </row>
    <row r="764" spans="9:9" ht="15.75" customHeight="1" x14ac:dyDescent="0.25">
      <c r="I764" s="62"/>
    </row>
    <row r="765" spans="9:9" ht="15.75" customHeight="1" x14ac:dyDescent="0.25">
      <c r="I765" s="62"/>
    </row>
    <row r="766" spans="9:9" ht="15.75" customHeight="1" x14ac:dyDescent="0.25">
      <c r="I766" s="62"/>
    </row>
    <row r="767" spans="9:9" ht="15.75" customHeight="1" x14ac:dyDescent="0.25">
      <c r="I767" s="62"/>
    </row>
    <row r="768" spans="9:9" ht="15.75" customHeight="1" x14ac:dyDescent="0.25">
      <c r="I768" s="62"/>
    </row>
    <row r="769" spans="9:9" ht="15.75" customHeight="1" x14ac:dyDescent="0.25">
      <c r="I769" s="62"/>
    </row>
    <row r="770" spans="9:9" ht="15.75" customHeight="1" x14ac:dyDescent="0.25">
      <c r="I770" s="62"/>
    </row>
    <row r="771" spans="9:9" ht="15.75" customHeight="1" x14ac:dyDescent="0.25">
      <c r="I771" s="62"/>
    </row>
    <row r="772" spans="9:9" ht="15.75" customHeight="1" x14ac:dyDescent="0.25">
      <c r="I772" s="62"/>
    </row>
    <row r="773" spans="9:9" ht="15.75" customHeight="1" x14ac:dyDescent="0.25">
      <c r="I773" s="62"/>
    </row>
    <row r="774" spans="9:9" ht="15.75" customHeight="1" x14ac:dyDescent="0.25">
      <c r="I774" s="62"/>
    </row>
    <row r="775" spans="9:9" ht="15.75" customHeight="1" x14ac:dyDescent="0.25">
      <c r="I775" s="62"/>
    </row>
    <row r="776" spans="9:9" ht="15.75" customHeight="1" x14ac:dyDescent="0.25">
      <c r="I776" s="62"/>
    </row>
    <row r="777" spans="9:9" ht="15.75" customHeight="1" x14ac:dyDescent="0.25">
      <c r="I777" s="62"/>
    </row>
    <row r="778" spans="9:9" ht="15.75" customHeight="1" x14ac:dyDescent="0.25">
      <c r="I778" s="62"/>
    </row>
    <row r="779" spans="9:9" ht="15.75" customHeight="1" x14ac:dyDescent="0.25">
      <c r="I779" s="62"/>
    </row>
    <row r="780" spans="9:9" ht="15.75" customHeight="1" x14ac:dyDescent="0.25">
      <c r="I780" s="62"/>
    </row>
    <row r="781" spans="9:9" ht="15.75" customHeight="1" x14ac:dyDescent="0.25">
      <c r="I781" s="62"/>
    </row>
    <row r="782" spans="9:9" ht="15.75" customHeight="1" x14ac:dyDescent="0.25">
      <c r="I782" s="62"/>
    </row>
    <row r="783" spans="9:9" ht="15.75" customHeight="1" x14ac:dyDescent="0.25">
      <c r="I783" s="62"/>
    </row>
    <row r="784" spans="9:9" ht="15.75" customHeight="1" x14ac:dyDescent="0.25">
      <c r="I784" s="62"/>
    </row>
    <row r="785" spans="9:9" ht="15.75" customHeight="1" x14ac:dyDescent="0.25">
      <c r="I785" s="62"/>
    </row>
    <row r="786" spans="9:9" ht="15.75" customHeight="1" x14ac:dyDescent="0.25">
      <c r="I786" s="62"/>
    </row>
    <row r="787" spans="9:9" ht="15.75" customHeight="1" x14ac:dyDescent="0.25">
      <c r="I787" s="62"/>
    </row>
    <row r="788" spans="9:9" ht="15.75" customHeight="1" x14ac:dyDescent="0.25">
      <c r="I788" s="62"/>
    </row>
    <row r="789" spans="9:9" ht="15.75" customHeight="1" x14ac:dyDescent="0.25">
      <c r="I789" s="62"/>
    </row>
    <row r="790" spans="9:9" ht="15.75" customHeight="1" x14ac:dyDescent="0.25">
      <c r="I790" s="62"/>
    </row>
    <row r="791" spans="9:9" ht="15.75" customHeight="1" x14ac:dyDescent="0.25">
      <c r="I791" s="62"/>
    </row>
    <row r="792" spans="9:9" ht="15.75" customHeight="1" x14ac:dyDescent="0.25">
      <c r="I792" s="62"/>
    </row>
    <row r="793" spans="9:9" ht="15.75" customHeight="1" x14ac:dyDescent="0.25">
      <c r="I793" s="62"/>
    </row>
    <row r="794" spans="9:9" ht="15.75" customHeight="1" x14ac:dyDescent="0.25">
      <c r="I794" s="62"/>
    </row>
    <row r="795" spans="9:9" ht="15.75" customHeight="1" x14ac:dyDescent="0.25">
      <c r="I795" s="62"/>
    </row>
    <row r="796" spans="9:9" ht="15.75" customHeight="1" x14ac:dyDescent="0.25">
      <c r="I796" s="62"/>
    </row>
    <row r="797" spans="9:9" ht="15.75" customHeight="1" x14ac:dyDescent="0.25">
      <c r="I797" s="62"/>
    </row>
    <row r="798" spans="9:9" ht="15.75" customHeight="1" x14ac:dyDescent="0.25">
      <c r="I798" s="62"/>
    </row>
    <row r="799" spans="9:9" ht="15.75" customHeight="1" x14ac:dyDescent="0.25">
      <c r="I799" s="62"/>
    </row>
    <row r="800" spans="9:9" ht="15.75" customHeight="1" x14ac:dyDescent="0.25">
      <c r="I800" s="62"/>
    </row>
    <row r="801" spans="9:9" ht="15.75" customHeight="1" x14ac:dyDescent="0.25">
      <c r="I801" s="62"/>
    </row>
    <row r="802" spans="9:9" ht="15.75" customHeight="1" x14ac:dyDescent="0.25">
      <c r="I802" s="62"/>
    </row>
    <row r="803" spans="9:9" ht="15.75" customHeight="1" x14ac:dyDescent="0.25">
      <c r="I803" s="62"/>
    </row>
    <row r="804" spans="9:9" ht="15.75" customHeight="1" x14ac:dyDescent="0.25">
      <c r="I804" s="62"/>
    </row>
    <row r="805" spans="9:9" ht="15.75" customHeight="1" x14ac:dyDescent="0.25">
      <c r="I805" s="62"/>
    </row>
    <row r="806" spans="9:9" ht="15.75" customHeight="1" x14ac:dyDescent="0.25">
      <c r="I806" s="62"/>
    </row>
    <row r="807" spans="9:9" ht="15.75" customHeight="1" x14ac:dyDescent="0.25">
      <c r="I807" s="62"/>
    </row>
    <row r="808" spans="9:9" ht="15.75" customHeight="1" x14ac:dyDescent="0.25">
      <c r="I808" s="62"/>
    </row>
    <row r="809" spans="9:9" ht="15.75" customHeight="1" x14ac:dyDescent="0.25">
      <c r="I809" s="62"/>
    </row>
    <row r="810" spans="9:9" ht="15.75" customHeight="1" x14ac:dyDescent="0.25">
      <c r="I810" s="62"/>
    </row>
    <row r="811" spans="9:9" ht="15.75" customHeight="1" x14ac:dyDescent="0.25">
      <c r="I811" s="62"/>
    </row>
    <row r="812" spans="9:9" ht="15.75" customHeight="1" x14ac:dyDescent="0.25">
      <c r="I812" s="62"/>
    </row>
    <row r="813" spans="9:9" ht="15.75" customHeight="1" x14ac:dyDescent="0.25">
      <c r="I813" s="62"/>
    </row>
    <row r="814" spans="9:9" ht="15.75" customHeight="1" x14ac:dyDescent="0.25">
      <c r="I814" s="62"/>
    </row>
    <row r="815" spans="9:9" ht="15.75" customHeight="1" x14ac:dyDescent="0.25">
      <c r="I815" s="62"/>
    </row>
    <row r="816" spans="9:9" ht="15.75" customHeight="1" x14ac:dyDescent="0.25">
      <c r="I816" s="62"/>
    </row>
    <row r="817" spans="9:9" ht="15.75" customHeight="1" x14ac:dyDescent="0.25">
      <c r="I817" s="62"/>
    </row>
    <row r="818" spans="9:9" ht="15.75" customHeight="1" x14ac:dyDescent="0.25">
      <c r="I818" s="62"/>
    </row>
    <row r="819" spans="9:9" ht="15.75" customHeight="1" x14ac:dyDescent="0.25">
      <c r="I819" s="62"/>
    </row>
    <row r="820" spans="9:9" ht="15.75" customHeight="1" x14ac:dyDescent="0.25">
      <c r="I820" s="62"/>
    </row>
    <row r="821" spans="9:9" ht="15.75" customHeight="1" x14ac:dyDescent="0.25">
      <c r="I821" s="62"/>
    </row>
    <row r="822" spans="9:9" ht="15.75" customHeight="1" x14ac:dyDescent="0.25">
      <c r="I822" s="62"/>
    </row>
    <row r="823" spans="9:9" ht="15.75" customHeight="1" x14ac:dyDescent="0.25">
      <c r="I823" s="62"/>
    </row>
    <row r="824" spans="9:9" ht="15.75" customHeight="1" x14ac:dyDescent="0.25">
      <c r="I824" s="62"/>
    </row>
    <row r="825" spans="9:9" ht="15.75" customHeight="1" x14ac:dyDescent="0.25">
      <c r="I825" s="62"/>
    </row>
    <row r="826" spans="9:9" ht="15.75" customHeight="1" x14ac:dyDescent="0.25">
      <c r="I826" s="62"/>
    </row>
    <row r="827" spans="9:9" ht="15.75" customHeight="1" x14ac:dyDescent="0.25">
      <c r="I827" s="62"/>
    </row>
    <row r="828" spans="9:9" ht="15.75" customHeight="1" x14ac:dyDescent="0.25">
      <c r="I828" s="62"/>
    </row>
    <row r="829" spans="9:9" ht="15.75" customHeight="1" x14ac:dyDescent="0.25">
      <c r="I829" s="62"/>
    </row>
    <row r="830" spans="9:9" ht="15.75" customHeight="1" x14ac:dyDescent="0.25">
      <c r="I830" s="62"/>
    </row>
    <row r="831" spans="9:9" ht="15.75" customHeight="1" x14ac:dyDescent="0.25">
      <c r="I831" s="62"/>
    </row>
    <row r="832" spans="9:9" ht="15.75" customHeight="1" x14ac:dyDescent="0.25">
      <c r="I832" s="62"/>
    </row>
    <row r="833" spans="9:9" ht="15.75" customHeight="1" x14ac:dyDescent="0.25">
      <c r="I833" s="62"/>
    </row>
    <row r="834" spans="9:9" ht="15.75" customHeight="1" x14ac:dyDescent="0.25">
      <c r="I834" s="62"/>
    </row>
    <row r="835" spans="9:9" ht="15.75" customHeight="1" x14ac:dyDescent="0.25">
      <c r="I835" s="62"/>
    </row>
    <row r="836" spans="9:9" ht="15.75" customHeight="1" x14ac:dyDescent="0.25">
      <c r="I836" s="62"/>
    </row>
    <row r="837" spans="9:9" ht="15.75" customHeight="1" x14ac:dyDescent="0.25">
      <c r="I837" s="62"/>
    </row>
    <row r="838" spans="9:9" ht="15.75" customHeight="1" x14ac:dyDescent="0.25">
      <c r="I838" s="62"/>
    </row>
    <row r="839" spans="9:9" ht="15.75" customHeight="1" x14ac:dyDescent="0.25">
      <c r="I839" s="62"/>
    </row>
    <row r="840" spans="9:9" ht="15.75" customHeight="1" x14ac:dyDescent="0.25">
      <c r="I840" s="62"/>
    </row>
    <row r="841" spans="9:9" ht="15.75" customHeight="1" x14ac:dyDescent="0.25">
      <c r="I841" s="62"/>
    </row>
    <row r="842" spans="9:9" ht="15.75" customHeight="1" x14ac:dyDescent="0.25">
      <c r="I842" s="62"/>
    </row>
    <row r="843" spans="9:9" ht="15.75" customHeight="1" x14ac:dyDescent="0.25">
      <c r="I843" s="62"/>
    </row>
    <row r="844" spans="9:9" ht="15.75" customHeight="1" x14ac:dyDescent="0.25">
      <c r="I844" s="62"/>
    </row>
    <row r="845" spans="9:9" ht="15.75" customHeight="1" x14ac:dyDescent="0.25">
      <c r="I845" s="62"/>
    </row>
    <row r="846" spans="9:9" ht="15.75" customHeight="1" x14ac:dyDescent="0.25">
      <c r="I846" s="62"/>
    </row>
    <row r="847" spans="9:9" ht="15.75" customHeight="1" x14ac:dyDescent="0.25">
      <c r="I847" s="62"/>
    </row>
    <row r="848" spans="9:9" ht="15.75" customHeight="1" x14ac:dyDescent="0.25">
      <c r="I848" s="62"/>
    </row>
    <row r="849" spans="9:9" ht="15.75" customHeight="1" x14ac:dyDescent="0.25">
      <c r="I849" s="62"/>
    </row>
    <row r="850" spans="9:9" ht="15.75" customHeight="1" x14ac:dyDescent="0.25">
      <c r="I850" s="62"/>
    </row>
    <row r="851" spans="9:9" ht="15.75" customHeight="1" x14ac:dyDescent="0.25">
      <c r="I851" s="62"/>
    </row>
    <row r="852" spans="9:9" ht="15.75" customHeight="1" x14ac:dyDescent="0.25">
      <c r="I852" s="62"/>
    </row>
    <row r="853" spans="9:9" ht="15.75" customHeight="1" x14ac:dyDescent="0.25">
      <c r="I853" s="62"/>
    </row>
    <row r="854" spans="9:9" ht="15.75" customHeight="1" x14ac:dyDescent="0.25">
      <c r="I854" s="62"/>
    </row>
    <row r="855" spans="9:9" ht="15.75" customHeight="1" x14ac:dyDescent="0.25">
      <c r="I855" s="62"/>
    </row>
    <row r="856" spans="9:9" ht="15.75" customHeight="1" x14ac:dyDescent="0.25">
      <c r="I856" s="62"/>
    </row>
    <row r="857" spans="9:9" ht="15.75" customHeight="1" x14ac:dyDescent="0.25">
      <c r="I857" s="62"/>
    </row>
    <row r="858" spans="9:9" ht="15.75" customHeight="1" x14ac:dyDescent="0.25">
      <c r="I858" s="62"/>
    </row>
    <row r="859" spans="9:9" ht="15.75" customHeight="1" x14ac:dyDescent="0.25">
      <c r="I859" s="62"/>
    </row>
    <row r="860" spans="9:9" ht="15.75" customHeight="1" x14ac:dyDescent="0.25">
      <c r="I860" s="62"/>
    </row>
    <row r="861" spans="9:9" ht="15.75" customHeight="1" x14ac:dyDescent="0.25">
      <c r="I861" s="62"/>
    </row>
    <row r="862" spans="9:9" ht="15.75" customHeight="1" x14ac:dyDescent="0.25">
      <c r="I862" s="62"/>
    </row>
    <row r="863" spans="9:9" ht="15.75" customHeight="1" x14ac:dyDescent="0.25">
      <c r="I863" s="62"/>
    </row>
    <row r="864" spans="9:9" ht="15.75" customHeight="1" x14ac:dyDescent="0.25">
      <c r="I864" s="62"/>
    </row>
    <row r="865" spans="9:9" ht="15.75" customHeight="1" x14ac:dyDescent="0.25">
      <c r="I865" s="62"/>
    </row>
    <row r="866" spans="9:9" ht="15.75" customHeight="1" x14ac:dyDescent="0.25">
      <c r="I866" s="62"/>
    </row>
    <row r="867" spans="9:9" ht="15.75" customHeight="1" x14ac:dyDescent="0.25">
      <c r="I867" s="62"/>
    </row>
    <row r="868" spans="9:9" ht="15.75" customHeight="1" x14ac:dyDescent="0.25">
      <c r="I868" s="62"/>
    </row>
    <row r="869" spans="9:9" ht="15.75" customHeight="1" x14ac:dyDescent="0.25">
      <c r="I869" s="62"/>
    </row>
    <row r="870" spans="9:9" ht="15.75" customHeight="1" x14ac:dyDescent="0.25">
      <c r="I870" s="62"/>
    </row>
    <row r="871" spans="9:9" ht="15.75" customHeight="1" x14ac:dyDescent="0.25">
      <c r="I871" s="62"/>
    </row>
    <row r="872" spans="9:9" ht="15.75" customHeight="1" x14ac:dyDescent="0.25">
      <c r="I872" s="62"/>
    </row>
    <row r="873" spans="9:9" ht="15.75" customHeight="1" x14ac:dyDescent="0.25">
      <c r="I873" s="62"/>
    </row>
    <row r="874" spans="9:9" ht="15.75" customHeight="1" x14ac:dyDescent="0.25">
      <c r="I874" s="62"/>
    </row>
    <row r="875" spans="9:9" ht="15.75" customHeight="1" x14ac:dyDescent="0.25">
      <c r="I875" s="62"/>
    </row>
    <row r="876" spans="9:9" ht="15.75" customHeight="1" x14ac:dyDescent="0.25">
      <c r="I876" s="62"/>
    </row>
    <row r="877" spans="9:9" ht="15.75" customHeight="1" x14ac:dyDescent="0.25">
      <c r="I877" s="62"/>
    </row>
    <row r="878" spans="9:9" ht="15.75" customHeight="1" x14ac:dyDescent="0.25">
      <c r="I878" s="62"/>
    </row>
    <row r="879" spans="9:9" ht="15.75" customHeight="1" x14ac:dyDescent="0.25">
      <c r="I879" s="62"/>
    </row>
    <row r="880" spans="9:9" ht="15.75" customHeight="1" x14ac:dyDescent="0.25">
      <c r="I880" s="62"/>
    </row>
    <row r="881" spans="9:9" ht="15.75" customHeight="1" x14ac:dyDescent="0.25">
      <c r="I881" s="62"/>
    </row>
    <row r="882" spans="9:9" ht="15.75" customHeight="1" x14ac:dyDescent="0.25">
      <c r="I882" s="62"/>
    </row>
    <row r="883" spans="9:9" ht="15.75" customHeight="1" x14ac:dyDescent="0.25">
      <c r="I883" s="62"/>
    </row>
    <row r="884" spans="9:9" ht="15.75" customHeight="1" x14ac:dyDescent="0.25">
      <c r="I884" s="62"/>
    </row>
    <row r="885" spans="9:9" ht="15.75" customHeight="1" x14ac:dyDescent="0.25">
      <c r="I885" s="62"/>
    </row>
    <row r="886" spans="9:9" ht="15.75" customHeight="1" x14ac:dyDescent="0.25">
      <c r="I886" s="62"/>
    </row>
    <row r="887" spans="9:9" ht="15.75" customHeight="1" x14ac:dyDescent="0.25">
      <c r="I887" s="62"/>
    </row>
    <row r="888" spans="9:9" ht="15.75" customHeight="1" x14ac:dyDescent="0.25">
      <c r="I888" s="62"/>
    </row>
    <row r="889" spans="9:9" ht="15.75" customHeight="1" x14ac:dyDescent="0.25">
      <c r="I889" s="62"/>
    </row>
    <row r="890" spans="9:9" ht="15.75" customHeight="1" x14ac:dyDescent="0.25">
      <c r="I890" s="62"/>
    </row>
    <row r="891" spans="9:9" ht="15.75" customHeight="1" x14ac:dyDescent="0.25">
      <c r="I891" s="62"/>
    </row>
    <row r="892" spans="9:9" ht="15.75" customHeight="1" x14ac:dyDescent="0.25">
      <c r="I892" s="62"/>
    </row>
    <row r="893" spans="9:9" ht="15.75" customHeight="1" x14ac:dyDescent="0.25">
      <c r="I893" s="62"/>
    </row>
    <row r="894" spans="9:9" ht="15.75" customHeight="1" x14ac:dyDescent="0.25">
      <c r="I894" s="62"/>
    </row>
    <row r="895" spans="9:9" ht="15.75" customHeight="1" x14ac:dyDescent="0.25">
      <c r="I895" s="62"/>
    </row>
    <row r="896" spans="9:9" ht="15.75" customHeight="1" x14ac:dyDescent="0.25">
      <c r="I896" s="62"/>
    </row>
    <row r="897" spans="9:9" ht="15.75" customHeight="1" x14ac:dyDescent="0.25">
      <c r="I897" s="62"/>
    </row>
    <row r="898" spans="9:9" ht="15.75" customHeight="1" x14ac:dyDescent="0.25">
      <c r="I898" s="62"/>
    </row>
    <row r="899" spans="9:9" ht="15.75" customHeight="1" x14ac:dyDescent="0.25">
      <c r="I899" s="62"/>
    </row>
    <row r="900" spans="9:9" ht="15.75" customHeight="1" x14ac:dyDescent="0.25">
      <c r="I900" s="62"/>
    </row>
    <row r="901" spans="9:9" ht="15.75" customHeight="1" x14ac:dyDescent="0.25">
      <c r="I901" s="62"/>
    </row>
    <row r="902" spans="9:9" ht="15.75" customHeight="1" x14ac:dyDescent="0.25">
      <c r="I902" s="62"/>
    </row>
    <row r="903" spans="9:9" ht="15.75" customHeight="1" x14ac:dyDescent="0.25">
      <c r="I903" s="62"/>
    </row>
    <row r="904" spans="9:9" ht="15.75" customHeight="1" x14ac:dyDescent="0.25">
      <c r="I904" s="62"/>
    </row>
    <row r="905" spans="9:9" ht="15.75" customHeight="1" x14ac:dyDescent="0.25">
      <c r="I905" s="62"/>
    </row>
    <row r="906" spans="9:9" ht="15.75" customHeight="1" x14ac:dyDescent="0.25">
      <c r="I906" s="62"/>
    </row>
    <row r="907" spans="9:9" ht="15.75" customHeight="1" x14ac:dyDescent="0.25">
      <c r="I907" s="62"/>
    </row>
    <row r="908" spans="9:9" ht="15.75" customHeight="1" x14ac:dyDescent="0.25">
      <c r="I908" s="62"/>
    </row>
    <row r="909" spans="9:9" ht="15.75" customHeight="1" x14ac:dyDescent="0.25">
      <c r="I909" s="62"/>
    </row>
    <row r="910" spans="9:9" ht="15.75" customHeight="1" x14ac:dyDescent="0.25">
      <c r="I910" s="62"/>
    </row>
    <row r="911" spans="9:9" ht="15.75" customHeight="1" x14ac:dyDescent="0.25">
      <c r="I911" s="62"/>
    </row>
    <row r="912" spans="9:9" ht="15.75" customHeight="1" x14ac:dyDescent="0.25">
      <c r="I912" s="62"/>
    </row>
    <row r="913" spans="9:9" ht="15.75" customHeight="1" x14ac:dyDescent="0.25">
      <c r="I913" s="62"/>
    </row>
    <row r="914" spans="9:9" ht="15.75" customHeight="1" x14ac:dyDescent="0.25">
      <c r="I914" s="62"/>
    </row>
    <row r="915" spans="9:9" ht="15.75" customHeight="1" x14ac:dyDescent="0.25">
      <c r="I915" s="62"/>
    </row>
    <row r="916" spans="9:9" ht="15.75" customHeight="1" x14ac:dyDescent="0.25">
      <c r="I916" s="62"/>
    </row>
    <row r="917" spans="9:9" ht="15.75" customHeight="1" x14ac:dyDescent="0.25">
      <c r="I917" s="62"/>
    </row>
    <row r="918" spans="9:9" ht="15.75" customHeight="1" x14ac:dyDescent="0.25">
      <c r="I918" s="62"/>
    </row>
    <row r="919" spans="9:9" ht="15.75" customHeight="1" x14ac:dyDescent="0.25">
      <c r="I919" s="62"/>
    </row>
    <row r="920" spans="9:9" ht="15.75" customHeight="1" x14ac:dyDescent="0.25">
      <c r="I920" s="62"/>
    </row>
    <row r="921" spans="9:9" ht="15.75" customHeight="1" x14ac:dyDescent="0.25">
      <c r="I921" s="62"/>
    </row>
    <row r="922" spans="9:9" ht="15.75" customHeight="1" x14ac:dyDescent="0.25">
      <c r="I922" s="62"/>
    </row>
    <row r="923" spans="9:9" ht="15.75" customHeight="1" x14ac:dyDescent="0.25">
      <c r="I923" s="62"/>
    </row>
    <row r="924" spans="9:9" ht="15.75" customHeight="1" x14ac:dyDescent="0.25">
      <c r="I924" s="62"/>
    </row>
    <row r="925" spans="9:9" ht="15.75" customHeight="1" x14ac:dyDescent="0.25">
      <c r="I925" s="62"/>
    </row>
    <row r="926" spans="9:9" ht="15.75" customHeight="1" x14ac:dyDescent="0.25">
      <c r="I926" s="62"/>
    </row>
    <row r="927" spans="9:9" ht="15.75" customHeight="1" x14ac:dyDescent="0.25">
      <c r="I927" s="62"/>
    </row>
    <row r="928" spans="9:9" ht="15.75" customHeight="1" x14ac:dyDescent="0.25">
      <c r="I928" s="62"/>
    </row>
    <row r="929" spans="9:9" ht="15.75" customHeight="1" x14ac:dyDescent="0.25">
      <c r="I929" s="62"/>
    </row>
    <row r="930" spans="9:9" ht="15.75" customHeight="1" x14ac:dyDescent="0.25">
      <c r="I930" s="62"/>
    </row>
    <row r="931" spans="9:9" ht="15.75" customHeight="1" x14ac:dyDescent="0.25">
      <c r="I931" s="62"/>
    </row>
    <row r="932" spans="9:9" ht="15.75" customHeight="1" x14ac:dyDescent="0.25">
      <c r="I932" s="62"/>
    </row>
    <row r="933" spans="9:9" ht="15.75" customHeight="1" x14ac:dyDescent="0.25">
      <c r="I933" s="62"/>
    </row>
    <row r="934" spans="9:9" ht="15.75" customHeight="1" x14ac:dyDescent="0.25">
      <c r="I934" s="62"/>
    </row>
    <row r="935" spans="9:9" ht="15.75" customHeight="1" x14ac:dyDescent="0.25">
      <c r="I935" s="62"/>
    </row>
    <row r="936" spans="9:9" ht="15.75" customHeight="1" x14ac:dyDescent="0.25">
      <c r="I936" s="62"/>
    </row>
    <row r="937" spans="9:9" ht="15.75" customHeight="1" x14ac:dyDescent="0.25">
      <c r="I937" s="62"/>
    </row>
    <row r="938" spans="9:9" ht="15.75" customHeight="1" x14ac:dyDescent="0.25">
      <c r="I938" s="62"/>
    </row>
    <row r="939" spans="9:9" ht="15.75" customHeight="1" x14ac:dyDescent="0.25">
      <c r="I939" s="62"/>
    </row>
    <row r="940" spans="9:9" ht="15.75" customHeight="1" x14ac:dyDescent="0.25">
      <c r="I940" s="62"/>
    </row>
    <row r="941" spans="9:9" ht="15.75" customHeight="1" x14ac:dyDescent="0.25">
      <c r="I941" s="62"/>
    </row>
    <row r="942" spans="9:9" ht="15.75" customHeight="1" x14ac:dyDescent="0.25">
      <c r="I942" s="62"/>
    </row>
    <row r="943" spans="9:9" ht="15.75" customHeight="1" x14ac:dyDescent="0.25">
      <c r="I943" s="62"/>
    </row>
    <row r="944" spans="9:9" ht="15.75" customHeight="1" x14ac:dyDescent="0.25">
      <c r="I944" s="62"/>
    </row>
    <row r="945" spans="9:9" ht="15.75" customHeight="1" x14ac:dyDescent="0.25">
      <c r="I945" s="62"/>
    </row>
    <row r="946" spans="9:9" ht="15.75" customHeight="1" x14ac:dyDescent="0.25">
      <c r="I946" s="62"/>
    </row>
    <row r="947" spans="9:9" ht="15.75" customHeight="1" x14ac:dyDescent="0.25">
      <c r="I947" s="62"/>
    </row>
    <row r="948" spans="9:9" ht="15.75" customHeight="1" x14ac:dyDescent="0.25">
      <c r="I948" s="62"/>
    </row>
    <row r="949" spans="9:9" ht="15.75" customHeight="1" x14ac:dyDescent="0.25">
      <c r="I949" s="62"/>
    </row>
    <row r="950" spans="9:9" ht="15.75" customHeight="1" x14ac:dyDescent="0.25">
      <c r="I950" s="62"/>
    </row>
    <row r="951" spans="9:9" ht="15.75" customHeight="1" x14ac:dyDescent="0.25">
      <c r="I951" s="62"/>
    </row>
    <row r="952" spans="9:9" ht="15.75" customHeight="1" x14ac:dyDescent="0.25">
      <c r="I952" s="62"/>
    </row>
    <row r="953" spans="9:9" ht="15.75" customHeight="1" x14ac:dyDescent="0.25">
      <c r="I953" s="62"/>
    </row>
    <row r="954" spans="9:9" ht="15.75" customHeight="1" x14ac:dyDescent="0.25">
      <c r="I954" s="62"/>
    </row>
    <row r="955" spans="9:9" ht="15.75" customHeight="1" x14ac:dyDescent="0.25">
      <c r="I955" s="62"/>
    </row>
    <row r="956" spans="9:9" ht="15.75" customHeight="1" x14ac:dyDescent="0.25">
      <c r="I956" s="62"/>
    </row>
    <row r="957" spans="9:9" ht="15.75" customHeight="1" x14ac:dyDescent="0.25">
      <c r="I957" s="62"/>
    </row>
    <row r="958" spans="9:9" ht="15.75" customHeight="1" x14ac:dyDescent="0.25">
      <c r="I958" s="62"/>
    </row>
    <row r="959" spans="9:9" ht="15.75" customHeight="1" x14ac:dyDescent="0.25">
      <c r="I959" s="62"/>
    </row>
    <row r="960" spans="9:9" ht="15.75" customHeight="1" x14ac:dyDescent="0.25">
      <c r="I960" s="62"/>
    </row>
    <row r="961" spans="9:9" ht="15.75" customHeight="1" x14ac:dyDescent="0.25">
      <c r="I961" s="62"/>
    </row>
    <row r="962" spans="9:9" ht="15.75" customHeight="1" x14ac:dyDescent="0.25">
      <c r="I962" s="62"/>
    </row>
    <row r="963" spans="9:9" ht="15.75" customHeight="1" x14ac:dyDescent="0.25">
      <c r="I963" s="62"/>
    </row>
    <row r="964" spans="9:9" ht="15.75" customHeight="1" x14ac:dyDescent="0.25">
      <c r="I964" s="62"/>
    </row>
    <row r="965" spans="9:9" ht="15.75" customHeight="1" x14ac:dyDescent="0.25">
      <c r="I965" s="62"/>
    </row>
    <row r="966" spans="9:9" ht="15.75" customHeight="1" x14ac:dyDescent="0.25">
      <c r="I966" s="62"/>
    </row>
    <row r="967" spans="9:9" ht="15.75" customHeight="1" x14ac:dyDescent="0.25">
      <c r="I967" s="62"/>
    </row>
    <row r="968" spans="9:9" ht="15.75" customHeight="1" x14ac:dyDescent="0.25">
      <c r="I968" s="62"/>
    </row>
    <row r="969" spans="9:9" ht="15.75" customHeight="1" x14ac:dyDescent="0.25">
      <c r="I969" s="62"/>
    </row>
    <row r="970" spans="9:9" ht="15.75" customHeight="1" x14ac:dyDescent="0.25">
      <c r="I970" s="62"/>
    </row>
    <row r="971" spans="9:9" ht="15.75" customHeight="1" x14ac:dyDescent="0.25">
      <c r="I971" s="62"/>
    </row>
    <row r="972" spans="9:9" ht="15.75" customHeight="1" x14ac:dyDescent="0.25">
      <c r="I972" s="62"/>
    </row>
    <row r="973" spans="9:9" ht="15.75" customHeight="1" x14ac:dyDescent="0.25">
      <c r="I973" s="62"/>
    </row>
    <row r="974" spans="9:9" ht="15.75" customHeight="1" x14ac:dyDescent="0.25">
      <c r="I974" s="62"/>
    </row>
    <row r="975" spans="9:9" ht="15.75" customHeight="1" x14ac:dyDescent="0.25">
      <c r="I975" s="62"/>
    </row>
    <row r="976" spans="9:9" ht="15.75" customHeight="1" x14ac:dyDescent="0.25">
      <c r="I976" s="62"/>
    </row>
    <row r="977" spans="9:9" ht="15.75" customHeight="1" x14ac:dyDescent="0.25">
      <c r="I977" s="62"/>
    </row>
    <row r="978" spans="9:9" ht="15.75" customHeight="1" x14ac:dyDescent="0.25">
      <c r="I978" s="62"/>
    </row>
    <row r="979" spans="9:9" ht="15.75" customHeight="1" x14ac:dyDescent="0.25">
      <c r="I979" s="62"/>
    </row>
    <row r="980" spans="9:9" ht="15.75" customHeight="1" x14ac:dyDescent="0.25">
      <c r="I980" s="62"/>
    </row>
    <row r="981" spans="9:9" ht="15.75" customHeight="1" x14ac:dyDescent="0.25">
      <c r="I981" s="62"/>
    </row>
    <row r="982" spans="9:9" ht="15.75" customHeight="1" x14ac:dyDescent="0.25">
      <c r="I982" s="62"/>
    </row>
    <row r="983" spans="9:9" ht="15.75" customHeight="1" x14ac:dyDescent="0.25">
      <c r="I983" s="62"/>
    </row>
    <row r="984" spans="9:9" ht="15.75" customHeight="1" x14ac:dyDescent="0.25">
      <c r="I984" s="62"/>
    </row>
    <row r="985" spans="9:9" ht="15.75" customHeight="1" x14ac:dyDescent="0.25">
      <c r="I985" s="62"/>
    </row>
    <row r="986" spans="9:9" ht="15.75" customHeight="1" x14ac:dyDescent="0.25">
      <c r="I986" s="62"/>
    </row>
    <row r="987" spans="9:9" ht="15.75" customHeight="1" x14ac:dyDescent="0.25">
      <c r="I987" s="62"/>
    </row>
    <row r="988" spans="9:9" ht="15.75" customHeight="1" x14ac:dyDescent="0.25">
      <c r="I988" s="62"/>
    </row>
    <row r="989" spans="9:9" ht="15.75" customHeight="1" x14ac:dyDescent="0.25">
      <c r="I989" s="62"/>
    </row>
    <row r="990" spans="9:9" ht="15.75" customHeight="1" x14ac:dyDescent="0.25">
      <c r="I990" s="62"/>
    </row>
    <row r="991" spans="9:9" ht="15.75" customHeight="1" x14ac:dyDescent="0.25">
      <c r="I991" s="62"/>
    </row>
    <row r="992" spans="9:9" ht="15.75" customHeight="1" x14ac:dyDescent="0.25">
      <c r="I992" s="62"/>
    </row>
    <row r="993" spans="9:9" ht="15.75" customHeight="1" x14ac:dyDescent="0.25">
      <c r="I993" s="62"/>
    </row>
    <row r="994" spans="9:9" ht="15.75" customHeight="1" x14ac:dyDescent="0.25">
      <c r="I994" s="62"/>
    </row>
    <row r="995" spans="9:9" ht="15.75" customHeight="1" x14ac:dyDescent="0.25">
      <c r="I995" s="62"/>
    </row>
    <row r="996" spans="9:9" ht="15.75" customHeight="1" x14ac:dyDescent="0.25">
      <c r="I996" s="62"/>
    </row>
    <row r="997" spans="9:9" ht="15.75" customHeight="1" x14ac:dyDescent="0.25">
      <c r="I997" s="62"/>
    </row>
    <row r="998" spans="9:9" ht="15.75" customHeight="1" x14ac:dyDescent="0.25">
      <c r="I998" s="62"/>
    </row>
    <row r="999" spans="9:9" ht="15.75" customHeight="1" x14ac:dyDescent="0.25">
      <c r="I999" s="62"/>
    </row>
    <row r="1000" spans="9:9" ht="15.75" customHeight="1" x14ac:dyDescent="0.25">
      <c r="I1000" s="62"/>
    </row>
  </sheetData>
  <mergeCells count="10">
    <mergeCell ref="A107:B107"/>
    <mergeCell ref="A124:B124"/>
    <mergeCell ref="A125:B125"/>
    <mergeCell ref="B8:H8"/>
    <mergeCell ref="B9:H9"/>
    <mergeCell ref="B10:H10"/>
    <mergeCell ref="A28:B28"/>
    <mergeCell ref="A46:B46"/>
    <mergeCell ref="A66:B66"/>
    <mergeCell ref="A92:B92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32.5703125" customWidth="1"/>
    <col min="2" max="2" width="19.42578125" customWidth="1"/>
    <col min="3" max="3" width="15.85546875" customWidth="1"/>
    <col min="4" max="4" width="17" customWidth="1"/>
    <col min="5" max="5" width="20.140625" customWidth="1"/>
    <col min="6" max="7" width="16.28515625" customWidth="1"/>
    <col min="8" max="8" width="11.85546875" customWidth="1"/>
    <col min="9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6"/>
      <c r="B6" s="6"/>
      <c r="C6" s="6"/>
      <c r="D6" s="6"/>
      <c r="E6" s="6"/>
      <c r="F6" s="6"/>
      <c r="G6" s="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5"/>
    <row r="8" spans="1:26" ht="12.75" customHeight="1" x14ac:dyDescent="0.25">
      <c r="A8" s="7" t="str">
        <f>+resgral!A7</f>
        <v>ORDENANZA N° 7091/2020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5.75" customHeight="1" x14ac:dyDescent="0.25">
      <c r="A9" s="373" t="s">
        <v>1</v>
      </c>
      <c r="B9" s="372"/>
      <c r="C9" s="372"/>
      <c r="D9" s="372"/>
      <c r="E9" s="372"/>
      <c r="F9" s="372"/>
    </row>
    <row r="10" spans="1:26" x14ac:dyDescent="0.25">
      <c r="A10" s="374" t="s">
        <v>233</v>
      </c>
      <c r="B10" s="372"/>
      <c r="C10" s="372"/>
      <c r="D10" s="372"/>
      <c r="E10" s="372"/>
      <c r="F10" s="372"/>
    </row>
    <row r="11" spans="1:26" x14ac:dyDescent="0.25">
      <c r="A11" s="371" t="s">
        <v>410</v>
      </c>
      <c r="B11" s="372"/>
      <c r="C11" s="372"/>
      <c r="D11" s="372"/>
      <c r="E11" s="372"/>
      <c r="F11" s="372"/>
    </row>
    <row r="13" spans="1:26" ht="29.25" customHeight="1" x14ac:dyDescent="0.25">
      <c r="A13" s="134" t="s">
        <v>4</v>
      </c>
      <c r="B13" s="134" t="s">
        <v>234</v>
      </c>
      <c r="C13" s="134" t="s">
        <v>383</v>
      </c>
      <c r="D13" s="134" t="s">
        <v>411</v>
      </c>
      <c r="E13" s="134" t="s">
        <v>412</v>
      </c>
      <c r="F13" s="134" t="s">
        <v>413</v>
      </c>
      <c r="G13" s="134" t="s">
        <v>414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25">
      <c r="B14" s="110"/>
      <c r="C14" s="9">
        <v>1011</v>
      </c>
      <c r="D14" s="9">
        <v>1012</v>
      </c>
      <c r="E14" s="9">
        <v>1013</v>
      </c>
      <c r="F14" s="9">
        <v>1014</v>
      </c>
      <c r="G14" s="9">
        <v>1015</v>
      </c>
    </row>
    <row r="15" spans="1:26" x14ac:dyDescent="0.25">
      <c r="A15" s="115" t="s">
        <v>240</v>
      </c>
      <c r="B15" s="103">
        <f t="shared" ref="B15:G15" si="0">SUM(B16:B20)</f>
        <v>133021372</v>
      </c>
      <c r="C15" s="103">
        <f t="shared" si="0"/>
        <v>9102488</v>
      </c>
      <c r="D15" s="103">
        <f t="shared" si="0"/>
        <v>36410775</v>
      </c>
      <c r="E15" s="103">
        <f t="shared" si="0"/>
        <v>42993756</v>
      </c>
      <c r="F15" s="103">
        <f t="shared" si="0"/>
        <v>40048026</v>
      </c>
      <c r="G15" s="103">
        <f t="shared" si="0"/>
        <v>4466327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9" t="s">
        <v>241</v>
      </c>
      <c r="B16" s="133">
        <f t="shared" ref="B16:B20" si="1">SUM(C16:G16)</f>
        <v>93638532</v>
      </c>
      <c r="C16" s="116">
        <f>+'AMBIEN A'!C17</f>
        <v>5745900</v>
      </c>
      <c r="D16" s="116">
        <f>+'AMBIEN A'!D17</f>
        <v>29525915</v>
      </c>
      <c r="E16" s="116">
        <f>+'AMBIEN A'!E17</f>
        <v>36325620</v>
      </c>
      <c r="F16" s="116">
        <f>+'AMBIEN A'!F17</f>
        <v>18275696</v>
      </c>
      <c r="G16" s="116">
        <f>+'AMBIEN A'!G17</f>
        <v>3765401</v>
      </c>
      <c r="H16" s="62"/>
    </row>
    <row r="17" spans="1:26" x14ac:dyDescent="0.25">
      <c r="A17" s="19" t="s">
        <v>242</v>
      </c>
      <c r="B17" s="133">
        <f t="shared" si="1"/>
        <v>5103600</v>
      </c>
      <c r="C17" s="116">
        <f>+'AMBIEN A'!C20</f>
        <v>343998</v>
      </c>
      <c r="D17" s="116">
        <f>+'AMBIEN A'!D20</f>
        <v>1110150</v>
      </c>
      <c r="E17" s="116">
        <f>+'AMBIEN A'!E20</f>
        <v>703800</v>
      </c>
      <c r="F17" s="116">
        <f>+'AMBIEN A'!F20</f>
        <v>2907430</v>
      </c>
      <c r="G17" s="116">
        <f>+'AMBIEN A'!G20</f>
        <v>38222</v>
      </c>
    </row>
    <row r="18" spans="1:26" x14ac:dyDescent="0.25">
      <c r="A18" s="19" t="s">
        <v>243</v>
      </c>
      <c r="B18" s="133">
        <f t="shared" si="1"/>
        <v>28279240</v>
      </c>
      <c r="C18" s="116">
        <f>+'AMBIEN A'!C21</f>
        <v>3012590</v>
      </c>
      <c r="D18" s="116">
        <f>+'AMBIEN A'!D21</f>
        <v>5774710</v>
      </c>
      <c r="E18" s="116">
        <f>+'AMBIEN A'!E21</f>
        <v>5964336</v>
      </c>
      <c r="F18" s="116">
        <f>+'AMBIEN A'!F21</f>
        <v>12864900</v>
      </c>
      <c r="G18" s="116">
        <f>+'AMBIEN A'!G21</f>
        <v>662704</v>
      </c>
      <c r="H18" s="62"/>
    </row>
    <row r="19" spans="1:26" x14ac:dyDescent="0.25">
      <c r="A19" s="19" t="s">
        <v>244</v>
      </c>
      <c r="B19" s="133">
        <f t="shared" si="1"/>
        <v>0</v>
      </c>
      <c r="C19" s="116">
        <f>+'AMBIEN A'!C22</f>
        <v>0</v>
      </c>
      <c r="D19" s="116">
        <f>+'AMBIEN A'!D22</f>
        <v>0</v>
      </c>
      <c r="E19" s="116">
        <f>+'AMBIEN A'!E22</f>
        <v>0</v>
      </c>
      <c r="F19" s="116">
        <f>+'AMBIEN A'!F22</f>
        <v>0</v>
      </c>
      <c r="G19" s="116">
        <f>+'AMBIEN A'!G22</f>
        <v>0</v>
      </c>
    </row>
    <row r="20" spans="1:26" x14ac:dyDescent="0.25">
      <c r="A20" s="19" t="s">
        <v>245</v>
      </c>
      <c r="B20" s="133">
        <f t="shared" si="1"/>
        <v>6000000</v>
      </c>
      <c r="C20" s="116">
        <f>+'AMBIEN A'!C23</f>
        <v>0</v>
      </c>
      <c r="D20" s="116">
        <f>+'AMBIEN A'!D23</f>
        <v>0</v>
      </c>
      <c r="E20" s="116">
        <f>+'AMBIEN A'!E23</f>
        <v>0</v>
      </c>
      <c r="F20" s="116">
        <f>+'AMBIEN A'!F23</f>
        <v>6000000</v>
      </c>
      <c r="G20" s="116">
        <f>+'AMBIEN A'!G23</f>
        <v>0</v>
      </c>
    </row>
    <row r="21" spans="1:26" ht="15.75" customHeight="1" x14ac:dyDescent="0.25">
      <c r="A21" s="115" t="s">
        <v>246</v>
      </c>
      <c r="B21" s="103">
        <f t="shared" ref="B21:G21" si="2">SUM(B22:B25)</f>
        <v>166708010</v>
      </c>
      <c r="C21" s="103">
        <f t="shared" si="2"/>
        <v>4612020</v>
      </c>
      <c r="D21" s="103">
        <f t="shared" si="2"/>
        <v>155090990</v>
      </c>
      <c r="E21" s="103">
        <f t="shared" si="2"/>
        <v>2805000</v>
      </c>
      <c r="F21" s="103">
        <f t="shared" si="2"/>
        <v>4090000</v>
      </c>
      <c r="G21" s="103">
        <f t="shared" si="2"/>
        <v>110000</v>
      </c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 t="s">
        <v>247</v>
      </c>
      <c r="B22" s="133">
        <f t="shared" ref="B22:B25" si="3">SUM(C22:G22)</f>
        <v>10957020</v>
      </c>
      <c r="C22" s="116">
        <f>+'AMBIEN A'!C26</f>
        <v>4612020</v>
      </c>
      <c r="D22" s="116">
        <f>+'AMBIEN A'!D26</f>
        <v>100000</v>
      </c>
      <c r="E22" s="116">
        <f>+'AMBIEN A'!E26</f>
        <v>2045000</v>
      </c>
      <c r="F22" s="116">
        <f>+'AMBIEN A'!F26</f>
        <v>4090000</v>
      </c>
      <c r="G22" s="116">
        <f>+'AMBIEN A'!G26</f>
        <v>110000</v>
      </c>
    </row>
    <row r="23" spans="1:26" ht="15.75" customHeight="1" x14ac:dyDescent="0.25">
      <c r="A23" s="19" t="s">
        <v>248</v>
      </c>
      <c r="B23" s="133">
        <f t="shared" si="3"/>
        <v>155750990</v>
      </c>
      <c r="C23" s="116">
        <f>+'AMBIEN A'!C27</f>
        <v>0</v>
      </c>
      <c r="D23" s="116">
        <f>+'AMBIEN A'!D27</f>
        <v>154990990</v>
      </c>
      <c r="E23" s="116">
        <f>+'AMBIEN A'!E27</f>
        <v>760000</v>
      </c>
      <c r="F23" s="116">
        <f>+'AMBIEN A'!F27</f>
        <v>0</v>
      </c>
      <c r="G23" s="116">
        <f>+'AMBIEN A'!G27</f>
        <v>0</v>
      </c>
    </row>
    <row r="24" spans="1:26" ht="15.75" customHeight="1" x14ac:dyDescent="0.25">
      <c r="A24" s="19" t="s">
        <v>249</v>
      </c>
      <c r="B24" s="133">
        <f t="shared" si="3"/>
        <v>0</v>
      </c>
      <c r="C24" s="116">
        <f>+'AMBIEN A'!C28</f>
        <v>0</v>
      </c>
      <c r="D24" s="116">
        <f>+'AMBIEN A'!D28</f>
        <v>0</v>
      </c>
      <c r="E24" s="116">
        <f>+'AMBIEN A'!E28</f>
        <v>0</v>
      </c>
      <c r="F24" s="116">
        <f>+'AMBIEN A'!F28</f>
        <v>0</v>
      </c>
      <c r="G24" s="116">
        <f>+'AMBIEN A'!G28</f>
        <v>0</v>
      </c>
    </row>
    <row r="25" spans="1:26" ht="15.75" customHeight="1" x14ac:dyDescent="0.25">
      <c r="A25" s="19" t="s">
        <v>250</v>
      </c>
      <c r="B25" s="133">
        <f t="shared" si="3"/>
        <v>0</v>
      </c>
      <c r="C25" s="116">
        <f>+'AMBIEN A'!C29</f>
        <v>0</v>
      </c>
      <c r="D25" s="116">
        <f>+'AMBIEN A'!D29</f>
        <v>0</v>
      </c>
      <c r="E25" s="116">
        <f>+'AMBIEN A'!E29</f>
        <v>0</v>
      </c>
      <c r="F25" s="116">
        <f>+'AMBIEN A'!F29</f>
        <v>0</v>
      </c>
      <c r="G25" s="116">
        <f>+'AMBIEN A'!G29</f>
        <v>0</v>
      </c>
    </row>
    <row r="26" spans="1:26" ht="15.75" customHeight="1" x14ac:dyDescent="0.25">
      <c r="A26" s="115" t="s">
        <v>32</v>
      </c>
      <c r="B26" s="103">
        <f t="shared" ref="B26:G26" si="4">+B27</f>
        <v>0</v>
      </c>
      <c r="C26" s="103">
        <f t="shared" si="4"/>
        <v>0</v>
      </c>
      <c r="D26" s="103">
        <f t="shared" si="4"/>
        <v>0</v>
      </c>
      <c r="E26" s="103">
        <f t="shared" si="4"/>
        <v>0</v>
      </c>
      <c r="F26" s="103">
        <f t="shared" si="4"/>
        <v>0</v>
      </c>
      <c r="G26" s="103">
        <f t="shared" si="4"/>
        <v>0</v>
      </c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 t="s">
        <v>252</v>
      </c>
      <c r="B27" s="133">
        <f>SUM(C27:F27)</f>
        <v>0</v>
      </c>
      <c r="C27" s="116">
        <f>+'AMBIEN A'!C31</f>
        <v>0</v>
      </c>
      <c r="D27" s="116">
        <f>+'AMBIEN A'!D31</f>
        <v>0</v>
      </c>
      <c r="E27" s="116">
        <f>+'AMBIEN A'!E31</f>
        <v>0</v>
      </c>
      <c r="F27" s="116">
        <f>+'AMBIEN A'!F31</f>
        <v>0</v>
      </c>
      <c r="G27" s="116">
        <f>+'AMBIEN A'!G31</f>
        <v>0</v>
      </c>
    </row>
    <row r="28" spans="1:26" ht="15.75" customHeight="1" x14ac:dyDescent="0.25">
      <c r="A28" s="115" t="s">
        <v>40</v>
      </c>
      <c r="B28" s="103">
        <f t="shared" ref="B28:G28" si="5">+B15+B21+B26</f>
        <v>299729382</v>
      </c>
      <c r="C28" s="103">
        <f t="shared" si="5"/>
        <v>13714508</v>
      </c>
      <c r="D28" s="103">
        <f t="shared" si="5"/>
        <v>191501765</v>
      </c>
      <c r="E28" s="103">
        <f t="shared" si="5"/>
        <v>45798756</v>
      </c>
      <c r="F28" s="103">
        <f t="shared" si="5"/>
        <v>44138026</v>
      </c>
      <c r="G28" s="103">
        <f t="shared" si="5"/>
        <v>4576327</v>
      </c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9:F9"/>
    <mergeCell ref="A10:F10"/>
    <mergeCell ref="A11:F11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26.7109375" customWidth="1"/>
    <col min="2" max="2" width="23.7109375" customWidth="1"/>
    <col min="3" max="3" width="18.85546875" customWidth="1"/>
    <col min="4" max="4" width="20.85546875" customWidth="1"/>
    <col min="5" max="5" width="16.85546875" customWidth="1"/>
    <col min="6" max="7" width="16.28515625" customWidth="1"/>
    <col min="8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6"/>
      <c r="B6" s="6"/>
      <c r="C6" s="6"/>
      <c r="D6" s="6"/>
      <c r="E6" s="6"/>
      <c r="F6" s="6"/>
      <c r="G6" s="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5"/>
    <row r="8" spans="1:26" ht="12.75" customHeight="1" x14ac:dyDescent="0.25">
      <c r="A8" s="7" t="str">
        <f>+resgral!A7</f>
        <v>ORDENANZA N° 7091/2020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5.75" customHeight="1" x14ac:dyDescent="0.25">
      <c r="A9" s="373" t="s">
        <v>1</v>
      </c>
      <c r="B9" s="372"/>
      <c r="C9" s="372"/>
      <c r="D9" s="372"/>
      <c r="E9" s="372"/>
      <c r="F9" s="372"/>
    </row>
    <row r="10" spans="1:26" x14ac:dyDescent="0.25">
      <c r="A10" s="374" t="s">
        <v>233</v>
      </c>
      <c r="B10" s="372"/>
      <c r="C10" s="372"/>
      <c r="D10" s="372"/>
      <c r="E10" s="372"/>
      <c r="F10" s="372"/>
    </row>
    <row r="11" spans="1:26" x14ac:dyDescent="0.25">
      <c r="A11" s="371" t="s">
        <v>410</v>
      </c>
      <c r="B11" s="372"/>
      <c r="C11" s="372"/>
      <c r="D11" s="372"/>
      <c r="E11" s="372"/>
      <c r="F11" s="372"/>
    </row>
    <row r="13" spans="1:26" ht="24" customHeight="1" x14ac:dyDescent="0.25">
      <c r="A13" s="134" t="s">
        <v>4</v>
      </c>
      <c r="B13" s="134" t="s">
        <v>234</v>
      </c>
      <c r="C13" s="134" t="s">
        <v>383</v>
      </c>
      <c r="D13" s="134" t="s">
        <v>411</v>
      </c>
      <c r="E13" s="134" t="s">
        <v>412</v>
      </c>
      <c r="F13" s="134" t="s">
        <v>413</v>
      </c>
      <c r="G13" s="134" t="s">
        <v>414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25">
      <c r="B14" s="110"/>
      <c r="C14" s="9">
        <v>1011</v>
      </c>
      <c r="D14" s="9">
        <v>1012</v>
      </c>
      <c r="E14" s="9">
        <v>1013</v>
      </c>
      <c r="F14" s="9">
        <v>1014</v>
      </c>
      <c r="G14" s="9">
        <v>1015</v>
      </c>
    </row>
    <row r="15" spans="1:26" x14ac:dyDescent="0.25">
      <c r="A15" s="115" t="s">
        <v>240</v>
      </c>
      <c r="B15" s="103">
        <f t="shared" ref="B15:G15" si="0">+B16+B22+B23</f>
        <v>133021372</v>
      </c>
      <c r="C15" s="103">
        <f t="shared" si="0"/>
        <v>9102488</v>
      </c>
      <c r="D15" s="103">
        <f t="shared" si="0"/>
        <v>36410775</v>
      </c>
      <c r="E15" s="103">
        <f t="shared" si="0"/>
        <v>42993756</v>
      </c>
      <c r="F15" s="103">
        <f t="shared" si="0"/>
        <v>40048026</v>
      </c>
      <c r="G15" s="103">
        <f t="shared" si="0"/>
        <v>4466327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8" t="s">
        <v>266</v>
      </c>
      <c r="B16" s="147">
        <f t="shared" ref="B16:G16" si="1">+B17+B20+B21</f>
        <v>127021372</v>
      </c>
      <c r="C16" s="147">
        <f t="shared" si="1"/>
        <v>9102488</v>
      </c>
      <c r="D16" s="147">
        <f t="shared" si="1"/>
        <v>36410775</v>
      </c>
      <c r="E16" s="147">
        <f t="shared" si="1"/>
        <v>42993756</v>
      </c>
      <c r="F16" s="147">
        <f t="shared" si="1"/>
        <v>34048026</v>
      </c>
      <c r="G16" s="147">
        <f t="shared" si="1"/>
        <v>4466327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x14ac:dyDescent="0.25">
      <c r="A17" s="19" t="s">
        <v>241</v>
      </c>
      <c r="B17" s="106">
        <f t="shared" ref="B17:G17" si="2">+B18+B19</f>
        <v>93638532</v>
      </c>
      <c r="C17" s="119">
        <f t="shared" si="2"/>
        <v>5745900</v>
      </c>
      <c r="D17" s="119">
        <f t="shared" si="2"/>
        <v>29525915</v>
      </c>
      <c r="E17" s="119">
        <f t="shared" si="2"/>
        <v>36325620</v>
      </c>
      <c r="F17" s="119">
        <f t="shared" si="2"/>
        <v>18275696</v>
      </c>
      <c r="G17" s="119">
        <f t="shared" si="2"/>
        <v>3765401</v>
      </c>
    </row>
    <row r="18" spans="1:26" x14ac:dyDescent="0.25">
      <c r="A18" s="8" t="s">
        <v>267</v>
      </c>
      <c r="B18" s="106">
        <f t="shared" ref="B18:B23" si="3">SUM(C18:G18)</f>
        <v>87834280</v>
      </c>
      <c r="C18" s="116">
        <f>+'AMBIEN B'!D28</f>
        <v>5745900</v>
      </c>
      <c r="D18" s="116">
        <f>+'AMBIEN B'!E28</f>
        <v>27572847</v>
      </c>
      <c r="E18" s="116">
        <f>+'AMBIEN B'!F28</f>
        <v>33888653</v>
      </c>
      <c r="F18" s="116">
        <f>+'AMBIEN B'!G28</f>
        <v>16861479</v>
      </c>
      <c r="G18" s="116">
        <f>+'AMBIEN B'!H28</f>
        <v>3765401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8" t="s">
        <v>268</v>
      </c>
      <c r="B19" s="106">
        <f t="shared" si="3"/>
        <v>5804252</v>
      </c>
      <c r="C19" s="116">
        <f>+'AMBIEN B'!D46</f>
        <v>0</v>
      </c>
      <c r="D19" s="116">
        <f>+'AMBIEN B'!E46</f>
        <v>1953068</v>
      </c>
      <c r="E19" s="116">
        <f>+'AMBIEN B'!F46</f>
        <v>2436967</v>
      </c>
      <c r="F19" s="116">
        <f>+'AMBIEN B'!G46</f>
        <v>1414217</v>
      </c>
      <c r="G19" s="116">
        <f>+'AMBIEN B'!H46</f>
        <v>0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x14ac:dyDescent="0.25">
      <c r="A20" s="19" t="s">
        <v>242</v>
      </c>
      <c r="B20" s="106">
        <f t="shared" si="3"/>
        <v>5103600</v>
      </c>
      <c r="C20" s="116">
        <f>+'AMBIEN B'!D66</f>
        <v>343998</v>
      </c>
      <c r="D20" s="116">
        <f>+'AMBIEN B'!E66</f>
        <v>1110150</v>
      </c>
      <c r="E20" s="116">
        <f>+'AMBIEN B'!F66</f>
        <v>703800</v>
      </c>
      <c r="F20" s="116">
        <f>+'AMBIEN B'!G66</f>
        <v>2907430</v>
      </c>
      <c r="G20" s="116">
        <f>+'AMBIEN B'!H66</f>
        <v>38222</v>
      </c>
    </row>
    <row r="21" spans="1:26" ht="15.75" customHeight="1" x14ac:dyDescent="0.25">
      <c r="A21" s="19" t="s">
        <v>243</v>
      </c>
      <c r="B21" s="106">
        <f t="shared" si="3"/>
        <v>28279240</v>
      </c>
      <c r="C21" s="116">
        <f>+'AMBIEN B'!D92</f>
        <v>3012590</v>
      </c>
      <c r="D21" s="116">
        <f>+'AMBIEN B'!E92</f>
        <v>5774710</v>
      </c>
      <c r="E21" s="116">
        <f>+'AMBIEN B'!F92</f>
        <v>5964336</v>
      </c>
      <c r="F21" s="116">
        <f>+'AMBIEN B'!G92</f>
        <v>12864900</v>
      </c>
      <c r="G21" s="116">
        <f>+'AMBIEN B'!H92</f>
        <v>662704</v>
      </c>
    </row>
    <row r="22" spans="1:26" ht="15.75" customHeight="1" x14ac:dyDescent="0.25">
      <c r="A22" s="19" t="s">
        <v>244</v>
      </c>
      <c r="B22" s="106">
        <f t="shared" si="3"/>
        <v>0</v>
      </c>
      <c r="C22" s="116">
        <f>+'AMBIEN B'!D111</f>
        <v>0</v>
      </c>
      <c r="D22" s="116">
        <f>+'AMBIEN B'!E111</f>
        <v>0</v>
      </c>
      <c r="E22" s="116">
        <f>+'AMBIEN B'!F111</f>
        <v>0</v>
      </c>
      <c r="F22" s="116">
        <f>+'AMBIEN B'!G111</f>
        <v>0</v>
      </c>
      <c r="G22" s="116">
        <f>+'AMBIEN B'!H111</f>
        <v>0</v>
      </c>
    </row>
    <row r="23" spans="1:26" ht="15.75" customHeight="1" x14ac:dyDescent="0.25">
      <c r="A23" s="19" t="s">
        <v>245</v>
      </c>
      <c r="B23" s="106">
        <f t="shared" si="3"/>
        <v>6000000</v>
      </c>
      <c r="C23" s="116">
        <f>+'AMBIEN B'!D113</f>
        <v>0</v>
      </c>
      <c r="D23" s="116">
        <f>+'AMBIEN B'!E113</f>
        <v>0</v>
      </c>
      <c r="E23" s="116">
        <f>+'AMBIEN B'!F113</f>
        <v>0</v>
      </c>
      <c r="F23" s="116">
        <f>+'AMBIEN B'!G113</f>
        <v>6000000</v>
      </c>
      <c r="G23" s="116">
        <f>+'AMBIEN B'!H113</f>
        <v>0</v>
      </c>
    </row>
    <row r="24" spans="1:26" ht="15.75" customHeight="1" x14ac:dyDescent="0.25">
      <c r="A24" s="115" t="s">
        <v>246</v>
      </c>
      <c r="B24" s="103">
        <f t="shared" ref="B24:G24" si="4">+B25+B28+B29</f>
        <v>166708010</v>
      </c>
      <c r="C24" s="103">
        <f t="shared" si="4"/>
        <v>4612020</v>
      </c>
      <c r="D24" s="103">
        <f t="shared" si="4"/>
        <v>155090990</v>
      </c>
      <c r="E24" s="103">
        <f t="shared" si="4"/>
        <v>2805000</v>
      </c>
      <c r="F24" s="103">
        <f t="shared" si="4"/>
        <v>4090000</v>
      </c>
      <c r="G24" s="103">
        <f t="shared" si="4"/>
        <v>110000</v>
      </c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8" t="s">
        <v>269</v>
      </c>
      <c r="B25" s="147">
        <f t="shared" ref="B25:G25" si="5">+B26+B27</f>
        <v>166708010</v>
      </c>
      <c r="C25" s="119">
        <f t="shared" si="5"/>
        <v>4612020</v>
      </c>
      <c r="D25" s="119">
        <f t="shared" si="5"/>
        <v>155090990</v>
      </c>
      <c r="E25" s="119">
        <f t="shared" si="5"/>
        <v>2805000</v>
      </c>
      <c r="F25" s="119">
        <f t="shared" si="5"/>
        <v>4090000</v>
      </c>
      <c r="G25" s="119">
        <f t="shared" si="5"/>
        <v>110000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 x14ac:dyDescent="0.25">
      <c r="A26" s="19" t="s">
        <v>247</v>
      </c>
      <c r="B26" s="106">
        <f t="shared" ref="B26:B29" si="6">SUM(C26:G26)</f>
        <v>10957020</v>
      </c>
      <c r="C26" s="116">
        <f>+'AMBIEN B'!D107</f>
        <v>4612020</v>
      </c>
      <c r="D26" s="116">
        <f>+'AMBIEN B'!E107</f>
        <v>100000</v>
      </c>
      <c r="E26" s="116">
        <f>+'AMBIEN B'!F107</f>
        <v>2045000</v>
      </c>
      <c r="F26" s="116">
        <f>+'AMBIEN B'!G107</f>
        <v>4090000</v>
      </c>
      <c r="G26" s="116">
        <f>+'AMBIEN B'!H107</f>
        <v>110000</v>
      </c>
    </row>
    <row r="27" spans="1:26" ht="15.75" customHeight="1" x14ac:dyDescent="0.25">
      <c r="A27" s="19" t="s">
        <v>248</v>
      </c>
      <c r="B27" s="106">
        <f t="shared" si="6"/>
        <v>155750990</v>
      </c>
      <c r="C27" s="116">
        <f>+'AMBIEN B'!D116</f>
        <v>0</v>
      </c>
      <c r="D27" s="116">
        <f>+'AMBIEN B'!E116</f>
        <v>154990990</v>
      </c>
      <c r="E27" s="116">
        <f>+'AMBIEN B'!F116</f>
        <v>760000</v>
      </c>
      <c r="F27" s="116">
        <f>+'AMBIEN B'!G116</f>
        <v>0</v>
      </c>
      <c r="G27" s="116">
        <f>+'AMBIEN B'!H116</f>
        <v>0</v>
      </c>
    </row>
    <row r="28" spans="1:26" ht="15.75" customHeight="1" x14ac:dyDescent="0.25">
      <c r="A28" s="19" t="s">
        <v>249</v>
      </c>
      <c r="B28" s="106">
        <f t="shared" si="6"/>
        <v>0</v>
      </c>
      <c r="C28" s="116">
        <f>+'AMBIEN B'!D118</f>
        <v>0</v>
      </c>
      <c r="D28" s="116">
        <f>+'AMBIEN B'!E118</f>
        <v>0</v>
      </c>
      <c r="E28" s="116">
        <f>+'AMBIEN B'!F118</f>
        <v>0</v>
      </c>
      <c r="F28" s="116">
        <f>+'AMBIEN B'!G118</f>
        <v>0</v>
      </c>
      <c r="G28" s="116">
        <f>+'AMBIEN B'!H118</f>
        <v>0</v>
      </c>
    </row>
    <row r="29" spans="1:26" ht="15.75" customHeight="1" x14ac:dyDescent="0.25">
      <c r="A29" s="19" t="s">
        <v>250</v>
      </c>
      <c r="B29" s="106">
        <f t="shared" si="6"/>
        <v>0</v>
      </c>
      <c r="C29" s="116">
        <f>+'AMBIEN B'!D120</f>
        <v>0</v>
      </c>
      <c r="D29" s="116">
        <f>+'AMBIEN B'!E120</f>
        <v>0</v>
      </c>
      <c r="E29" s="116">
        <f>+'AMBIEN B'!F120</f>
        <v>0</v>
      </c>
      <c r="F29" s="116">
        <f>+'AMBIEN B'!G120</f>
        <v>0</v>
      </c>
      <c r="G29" s="116">
        <f>+'AMBIEN B'!H120</f>
        <v>0</v>
      </c>
    </row>
    <row r="30" spans="1:26" ht="15.75" customHeight="1" x14ac:dyDescent="0.25">
      <c r="A30" s="115" t="s">
        <v>32</v>
      </c>
      <c r="B30" s="103">
        <f t="shared" ref="B30:G30" si="7">+B31</f>
        <v>0</v>
      </c>
      <c r="C30" s="103">
        <f t="shared" si="7"/>
        <v>0</v>
      </c>
      <c r="D30" s="103">
        <f t="shared" si="7"/>
        <v>0</v>
      </c>
      <c r="E30" s="103">
        <f t="shared" si="7"/>
        <v>0</v>
      </c>
      <c r="F30" s="103">
        <f t="shared" si="7"/>
        <v>0</v>
      </c>
      <c r="G30" s="103">
        <f t="shared" si="7"/>
        <v>0</v>
      </c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05" t="s">
        <v>252</v>
      </c>
      <c r="B31" s="106">
        <f>SUM(C31:G31)</f>
        <v>0</v>
      </c>
      <c r="C31" s="116">
        <f>+'AMBIEN B'!D122</f>
        <v>0</v>
      </c>
      <c r="D31" s="116">
        <f>+'AMBIEN B'!E122</f>
        <v>0</v>
      </c>
      <c r="E31" s="116">
        <f>+'AMBIEN B'!F122</f>
        <v>0</v>
      </c>
      <c r="F31" s="116">
        <f>+'AMBIEN B'!G122</f>
        <v>0</v>
      </c>
      <c r="G31" s="116">
        <f>+'AMBIEN B'!H122</f>
        <v>0</v>
      </c>
    </row>
    <row r="32" spans="1:26" ht="15.75" customHeight="1" x14ac:dyDescent="0.25">
      <c r="A32" s="115" t="s">
        <v>40</v>
      </c>
      <c r="B32" s="103">
        <f t="shared" ref="B32:G32" si="8">+B15+B24+B30</f>
        <v>299729382</v>
      </c>
      <c r="C32" s="103">
        <f t="shared" si="8"/>
        <v>13714508</v>
      </c>
      <c r="D32" s="103">
        <f t="shared" si="8"/>
        <v>191501765</v>
      </c>
      <c r="E32" s="103">
        <f t="shared" si="8"/>
        <v>45798756</v>
      </c>
      <c r="F32" s="103">
        <f t="shared" si="8"/>
        <v>44138026</v>
      </c>
      <c r="G32" s="103">
        <f t="shared" si="8"/>
        <v>4576327</v>
      </c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9:F9"/>
    <mergeCell ref="A10:F10"/>
    <mergeCell ref="A11:F11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8" workbookViewId="0"/>
  </sheetViews>
  <sheetFormatPr baseColWidth="10" defaultColWidth="14.42578125" defaultRowHeight="15" customHeight="1" x14ac:dyDescent="0.25"/>
  <cols>
    <col min="1" max="1" width="6.85546875" customWidth="1"/>
    <col min="2" max="2" width="43" customWidth="1"/>
    <col min="3" max="3" width="17.28515625" customWidth="1"/>
    <col min="4" max="4" width="14.85546875" customWidth="1"/>
    <col min="5" max="5" width="17.7109375" customWidth="1"/>
    <col min="6" max="6" width="18.5703125" customWidth="1"/>
    <col min="7" max="7" width="19.85546875" customWidth="1"/>
    <col min="8" max="8" width="14.5703125" customWidth="1"/>
    <col min="9" max="9" width="12.5703125" customWidth="1"/>
    <col min="10" max="10" width="13.42578125" customWidth="1"/>
    <col min="11" max="11" width="11.5703125" customWidth="1"/>
    <col min="12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1"/>
      <c r="J1" s="60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60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6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1"/>
      <c r="J5" s="6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>
      <c r="J6" s="62"/>
    </row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8"/>
      <c r="J7" s="65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J8" s="62"/>
    </row>
    <row r="9" spans="1:26" x14ac:dyDescent="0.25">
      <c r="A9" s="19"/>
      <c r="B9" s="374" t="s">
        <v>270</v>
      </c>
      <c r="C9" s="372"/>
      <c r="D9" s="372"/>
      <c r="E9" s="372"/>
      <c r="F9" s="372"/>
      <c r="G9" s="372"/>
      <c r="J9" s="62"/>
    </row>
    <row r="10" spans="1:26" x14ac:dyDescent="0.25">
      <c r="A10" s="371" t="s">
        <v>410</v>
      </c>
      <c r="B10" s="372"/>
      <c r="C10" s="372"/>
      <c r="D10" s="372"/>
      <c r="E10" s="372"/>
      <c r="F10" s="372"/>
      <c r="G10" s="372"/>
      <c r="J10" s="62"/>
    </row>
    <row r="11" spans="1:26" ht="7.5" customHeight="1" x14ac:dyDescent="0.25">
      <c r="J11" s="62"/>
    </row>
    <row r="12" spans="1:26" ht="24" customHeight="1" x14ac:dyDescent="0.25">
      <c r="A12" s="134" t="s">
        <v>68</v>
      </c>
      <c r="B12" s="134" t="s">
        <v>272</v>
      </c>
      <c r="C12" s="134" t="s">
        <v>234</v>
      </c>
      <c r="D12" s="134" t="s">
        <v>383</v>
      </c>
      <c r="E12" s="134" t="s">
        <v>411</v>
      </c>
      <c r="F12" s="134" t="s">
        <v>412</v>
      </c>
      <c r="G12" s="134" t="s">
        <v>413</v>
      </c>
      <c r="H12" s="134" t="s">
        <v>414</v>
      </c>
      <c r="I12" s="12"/>
      <c r="J12" s="101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/>
      <c r="D13" s="9">
        <v>1011</v>
      </c>
      <c r="E13" s="9">
        <v>1012</v>
      </c>
      <c r="F13" s="9">
        <v>1013</v>
      </c>
      <c r="G13" s="9">
        <v>1014</v>
      </c>
      <c r="H13" s="9">
        <v>1015</v>
      </c>
      <c r="J13" s="62"/>
    </row>
    <row r="14" spans="1:26" x14ac:dyDescent="0.25">
      <c r="A14" s="127" t="s">
        <v>79</v>
      </c>
      <c r="B14" s="8" t="s">
        <v>274</v>
      </c>
      <c r="C14" s="133">
        <f t="shared" ref="C14:C27" si="0">SUM(D14:H14)</f>
        <v>25718052</v>
      </c>
      <c r="D14" s="129">
        <v>2642501</v>
      </c>
      <c r="E14" s="129">
        <v>7943948</v>
      </c>
      <c r="F14" s="129">
        <v>9164415</v>
      </c>
      <c r="G14" s="129">
        <v>4948920</v>
      </c>
      <c r="H14" s="129">
        <v>1018268</v>
      </c>
      <c r="I14" s="120"/>
      <c r="J14" s="138"/>
      <c r="K14" s="138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7" t="s">
        <v>82</v>
      </c>
      <c r="B15" s="8" t="s">
        <v>275</v>
      </c>
      <c r="C15" s="133">
        <f t="shared" si="0"/>
        <v>8493417</v>
      </c>
      <c r="D15" s="129">
        <v>0</v>
      </c>
      <c r="E15" s="129">
        <v>3168189</v>
      </c>
      <c r="F15" s="129">
        <v>3481848</v>
      </c>
      <c r="G15" s="129">
        <v>1456509</v>
      </c>
      <c r="H15" s="129">
        <v>386871</v>
      </c>
      <c r="J15" s="138"/>
      <c r="K15" s="138"/>
    </row>
    <row r="16" spans="1:26" x14ac:dyDescent="0.25">
      <c r="A16" s="127" t="s">
        <v>84</v>
      </c>
      <c r="B16" s="8" t="s">
        <v>276</v>
      </c>
      <c r="C16" s="133">
        <f t="shared" si="0"/>
        <v>1783512</v>
      </c>
      <c r="D16" s="129">
        <v>0</v>
      </c>
      <c r="E16" s="129">
        <v>100800</v>
      </c>
      <c r="F16" s="129">
        <v>116640</v>
      </c>
      <c r="G16" s="129">
        <v>1553112</v>
      </c>
      <c r="H16" s="129">
        <v>12960</v>
      </c>
      <c r="I16" s="8"/>
      <c r="J16" s="138"/>
      <c r="K16" s="13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127" t="s">
        <v>86</v>
      </c>
      <c r="B17" s="8" t="s">
        <v>277</v>
      </c>
      <c r="C17" s="133">
        <f t="shared" si="0"/>
        <v>8349918</v>
      </c>
      <c r="D17" s="129">
        <v>239475</v>
      </c>
      <c r="E17" s="129">
        <v>3304216</v>
      </c>
      <c r="F17" s="129">
        <v>3957840</v>
      </c>
      <c r="G17" s="129">
        <v>408627</v>
      </c>
      <c r="H17" s="129">
        <v>439760</v>
      </c>
      <c r="I17" s="8"/>
      <c r="J17" s="138"/>
      <c r="K17" s="13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27" t="s">
        <v>88</v>
      </c>
      <c r="B18" s="8" t="s">
        <v>278</v>
      </c>
      <c r="C18" s="133">
        <f t="shared" si="0"/>
        <v>12301768</v>
      </c>
      <c r="D18" s="129">
        <v>1489558</v>
      </c>
      <c r="E18" s="129">
        <v>2906297</v>
      </c>
      <c r="F18" s="129">
        <v>5023100</v>
      </c>
      <c r="G18" s="129">
        <v>2324691</v>
      </c>
      <c r="H18" s="129">
        <v>558122</v>
      </c>
      <c r="J18" s="138"/>
      <c r="K18" s="138"/>
    </row>
    <row r="19" spans="1:26" x14ac:dyDescent="0.25">
      <c r="A19" s="127" t="s">
        <v>90</v>
      </c>
      <c r="B19" s="8" t="s">
        <v>279</v>
      </c>
      <c r="C19" s="133">
        <f t="shared" si="0"/>
        <v>832711</v>
      </c>
      <c r="D19" s="129">
        <v>0</v>
      </c>
      <c r="E19" s="129">
        <v>261193</v>
      </c>
      <c r="F19" s="129">
        <v>260755</v>
      </c>
      <c r="G19" s="129">
        <v>281791</v>
      </c>
      <c r="H19" s="129">
        <v>28972</v>
      </c>
      <c r="J19" s="138"/>
      <c r="K19" s="138"/>
    </row>
    <row r="20" spans="1:26" x14ac:dyDescent="0.25">
      <c r="A20" s="127" t="s">
        <v>165</v>
      </c>
      <c r="B20" s="8" t="s">
        <v>280</v>
      </c>
      <c r="C20" s="133">
        <f t="shared" si="0"/>
        <v>6520604</v>
      </c>
      <c r="D20" s="129">
        <v>0</v>
      </c>
      <c r="E20" s="129">
        <v>2189693</v>
      </c>
      <c r="F20" s="129">
        <v>2668653</v>
      </c>
      <c r="G20" s="129">
        <v>1365741</v>
      </c>
      <c r="H20" s="129">
        <v>296517</v>
      </c>
      <c r="J20" s="138"/>
      <c r="K20" s="138"/>
    </row>
    <row r="21" spans="1:26" ht="15.75" customHeight="1" x14ac:dyDescent="0.25">
      <c r="A21" s="127" t="s">
        <v>92</v>
      </c>
      <c r="B21" s="8" t="s">
        <v>281</v>
      </c>
      <c r="C21" s="133">
        <f t="shared" si="0"/>
        <v>866712</v>
      </c>
      <c r="D21" s="129">
        <v>35568</v>
      </c>
      <c r="E21" s="129">
        <v>358079</v>
      </c>
      <c r="F21" s="129">
        <v>309291</v>
      </c>
      <c r="G21" s="129">
        <v>129409</v>
      </c>
      <c r="H21" s="129">
        <v>34365</v>
      </c>
      <c r="J21" s="138"/>
      <c r="K21" s="138"/>
    </row>
    <row r="22" spans="1:26" ht="15.75" customHeight="1" x14ac:dyDescent="0.25">
      <c r="A22" s="127" t="s">
        <v>131</v>
      </c>
      <c r="B22" s="8" t="s">
        <v>282</v>
      </c>
      <c r="C22" s="133">
        <f t="shared" si="0"/>
        <v>3012363</v>
      </c>
      <c r="D22" s="129">
        <v>0</v>
      </c>
      <c r="E22" s="129">
        <v>974601</v>
      </c>
      <c r="F22" s="129">
        <v>1413243</v>
      </c>
      <c r="G22" s="129">
        <v>467493</v>
      </c>
      <c r="H22" s="129">
        <v>157026</v>
      </c>
      <c r="J22" s="138"/>
      <c r="K22" s="138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27" t="s">
        <v>133</v>
      </c>
      <c r="B23" s="8" t="s">
        <v>283</v>
      </c>
      <c r="C23" s="133">
        <f t="shared" si="0"/>
        <v>6928825</v>
      </c>
      <c r="D23" s="129">
        <v>494166</v>
      </c>
      <c r="E23" s="129">
        <v>2323704</v>
      </c>
      <c r="F23" s="129">
        <v>2472844</v>
      </c>
      <c r="G23" s="129">
        <v>1363351</v>
      </c>
      <c r="H23" s="129">
        <v>274760</v>
      </c>
      <c r="J23" s="138"/>
      <c r="K23" s="13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A24" s="127" t="s">
        <v>136</v>
      </c>
      <c r="B24" s="8" t="s">
        <v>284</v>
      </c>
      <c r="C24" s="133">
        <f t="shared" si="0"/>
        <v>6704251</v>
      </c>
      <c r="D24" s="129">
        <v>437804</v>
      </c>
      <c r="E24" s="129">
        <v>2078312</v>
      </c>
      <c r="F24" s="129">
        <v>2582631</v>
      </c>
      <c r="G24" s="129">
        <v>1318545</v>
      </c>
      <c r="H24" s="129">
        <v>286959</v>
      </c>
      <c r="J24" s="138"/>
      <c r="K24" s="138"/>
    </row>
    <row r="25" spans="1:26" ht="15.75" customHeight="1" x14ac:dyDescent="0.25">
      <c r="A25" s="127" t="s">
        <v>183</v>
      </c>
      <c r="B25" s="8" t="s">
        <v>285</v>
      </c>
      <c r="C25" s="133">
        <f t="shared" si="0"/>
        <v>3955309</v>
      </c>
      <c r="D25" s="129">
        <v>258291</v>
      </c>
      <c r="E25" s="129">
        <v>1226143</v>
      </c>
      <c r="F25" s="129">
        <v>1523676</v>
      </c>
      <c r="G25" s="129">
        <v>777902</v>
      </c>
      <c r="H25" s="129">
        <v>169297</v>
      </c>
      <c r="J25" s="138"/>
      <c r="K25" s="138"/>
    </row>
    <row r="26" spans="1:26" ht="15.75" customHeight="1" x14ac:dyDescent="0.25">
      <c r="A26" s="127" t="s">
        <v>94</v>
      </c>
      <c r="B26" s="8" t="s">
        <v>286</v>
      </c>
      <c r="C26" s="133">
        <f t="shared" si="0"/>
        <v>2366838</v>
      </c>
      <c r="D26" s="129">
        <v>148537</v>
      </c>
      <c r="E26" s="129">
        <v>737672</v>
      </c>
      <c r="F26" s="129">
        <v>913717</v>
      </c>
      <c r="G26" s="129">
        <v>465388</v>
      </c>
      <c r="H26" s="129">
        <v>101524</v>
      </c>
      <c r="J26" s="138"/>
      <c r="K26" s="138"/>
    </row>
    <row r="27" spans="1:26" ht="15.75" customHeight="1" x14ac:dyDescent="0.25">
      <c r="A27" s="127" t="s">
        <v>140</v>
      </c>
      <c r="B27" s="8" t="s">
        <v>287</v>
      </c>
      <c r="C27" s="133">
        <f t="shared" si="0"/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J27" s="62"/>
    </row>
    <row r="28" spans="1:26" ht="15.75" customHeight="1" x14ac:dyDescent="0.25">
      <c r="A28" s="381" t="s">
        <v>288</v>
      </c>
      <c r="B28" s="382"/>
      <c r="C28" s="103">
        <f t="shared" ref="C28:H28" si="1">SUM(C14:C27)</f>
        <v>87834280</v>
      </c>
      <c r="D28" s="103">
        <f t="shared" si="1"/>
        <v>5745900</v>
      </c>
      <c r="E28" s="103">
        <f t="shared" si="1"/>
        <v>27572847</v>
      </c>
      <c r="F28" s="103">
        <f t="shared" si="1"/>
        <v>33888653</v>
      </c>
      <c r="G28" s="103">
        <f t="shared" si="1"/>
        <v>16861479</v>
      </c>
      <c r="H28" s="103">
        <f t="shared" si="1"/>
        <v>3765401</v>
      </c>
      <c r="I28" s="19"/>
      <c r="J28" s="28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C29" s="62"/>
      <c r="D29" s="62"/>
      <c r="E29" s="62"/>
      <c r="F29" s="62"/>
      <c r="G29" s="62"/>
      <c r="H29" s="62"/>
      <c r="I29" s="62"/>
      <c r="J29" s="62"/>
      <c r="K29" s="62"/>
    </row>
    <row r="30" spans="1:26" ht="24" customHeight="1" x14ac:dyDescent="0.25">
      <c r="A30" s="134" t="s">
        <v>68</v>
      </c>
      <c r="B30" s="134" t="s">
        <v>289</v>
      </c>
      <c r="C30" s="134" t="s">
        <v>234</v>
      </c>
      <c r="D30" s="134" t="s">
        <v>383</v>
      </c>
      <c r="E30" s="134" t="s">
        <v>411</v>
      </c>
      <c r="F30" s="134" t="s">
        <v>412</v>
      </c>
      <c r="G30" s="134" t="s">
        <v>413</v>
      </c>
      <c r="H30" s="134" t="s">
        <v>414</v>
      </c>
      <c r="I30" s="12"/>
      <c r="J30" s="101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26" t="s">
        <v>290</v>
      </c>
      <c r="B31" s="110"/>
      <c r="C31" s="110"/>
      <c r="D31" s="9">
        <v>1011</v>
      </c>
      <c r="E31" s="9">
        <v>1012</v>
      </c>
      <c r="F31" s="9">
        <v>1013</v>
      </c>
      <c r="G31" s="9">
        <v>1014</v>
      </c>
      <c r="H31" s="9">
        <v>1015</v>
      </c>
      <c r="I31" s="110"/>
      <c r="J31" s="137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5.75" customHeight="1" x14ac:dyDescent="0.25">
      <c r="A32" s="127" t="s">
        <v>79</v>
      </c>
      <c r="B32" s="8" t="s">
        <v>274</v>
      </c>
      <c r="C32" s="133">
        <f t="shared" ref="C32:C45" si="2">SUM(D32:H32)</f>
        <v>1663481</v>
      </c>
      <c r="D32" s="129">
        <v>0</v>
      </c>
      <c r="E32" s="129">
        <v>589543</v>
      </c>
      <c r="F32" s="129">
        <v>709068</v>
      </c>
      <c r="G32" s="129">
        <v>364870</v>
      </c>
      <c r="H32" s="129">
        <v>0</v>
      </c>
      <c r="I32" s="120"/>
      <c r="J32" s="138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25">
      <c r="A33" s="127" t="s">
        <v>82</v>
      </c>
      <c r="B33" s="8" t="s">
        <v>275</v>
      </c>
      <c r="C33" s="133">
        <f t="shared" si="2"/>
        <v>179148</v>
      </c>
      <c r="D33" s="129">
        <v>0</v>
      </c>
      <c r="E33" s="129">
        <v>71137</v>
      </c>
      <c r="F33" s="129">
        <v>63232</v>
      </c>
      <c r="G33" s="129">
        <v>44779</v>
      </c>
      <c r="H33" s="129">
        <v>0</v>
      </c>
      <c r="J33" s="62"/>
    </row>
    <row r="34" spans="1:26" ht="15.75" customHeight="1" x14ac:dyDescent="0.25">
      <c r="A34" s="127" t="s">
        <v>84</v>
      </c>
      <c r="B34" s="8" t="s">
        <v>276</v>
      </c>
      <c r="C34" s="133">
        <f t="shared" si="2"/>
        <v>0</v>
      </c>
      <c r="D34" s="129">
        <v>0</v>
      </c>
      <c r="E34" s="129">
        <v>0</v>
      </c>
      <c r="F34" s="129">
        <v>0</v>
      </c>
      <c r="G34" s="129">
        <v>0</v>
      </c>
      <c r="H34" s="129">
        <v>0</v>
      </c>
      <c r="I34" s="8"/>
      <c r="J34" s="65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27" t="s">
        <v>86</v>
      </c>
      <c r="B35" s="8" t="s">
        <v>277</v>
      </c>
      <c r="C35" s="133">
        <f t="shared" si="2"/>
        <v>66034</v>
      </c>
      <c r="D35" s="129">
        <v>0</v>
      </c>
      <c r="E35" s="129">
        <v>0</v>
      </c>
      <c r="F35" s="129">
        <v>25529</v>
      </c>
      <c r="G35" s="129">
        <v>40505</v>
      </c>
      <c r="H35" s="129">
        <v>0</v>
      </c>
      <c r="I35" s="8"/>
      <c r="J35" s="65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27" t="s">
        <v>88</v>
      </c>
      <c r="B36" s="8" t="s">
        <v>278</v>
      </c>
      <c r="C36" s="133">
        <f t="shared" si="2"/>
        <v>1851764</v>
      </c>
      <c r="D36" s="129">
        <v>0</v>
      </c>
      <c r="E36" s="129">
        <v>593763</v>
      </c>
      <c r="F36" s="129">
        <v>765194</v>
      </c>
      <c r="G36" s="129">
        <v>492807</v>
      </c>
      <c r="H36" s="129">
        <v>0</v>
      </c>
      <c r="J36" s="62"/>
    </row>
    <row r="37" spans="1:26" ht="15.75" customHeight="1" x14ac:dyDescent="0.25">
      <c r="A37" s="127" t="s">
        <v>90</v>
      </c>
      <c r="B37" s="8" t="s">
        <v>279</v>
      </c>
      <c r="C37" s="133">
        <f t="shared" si="2"/>
        <v>37313</v>
      </c>
      <c r="D37" s="129">
        <v>0</v>
      </c>
      <c r="E37" s="129">
        <v>19754</v>
      </c>
      <c r="F37" s="129">
        <v>17559</v>
      </c>
      <c r="G37" s="129"/>
      <c r="H37" s="129">
        <v>0</v>
      </c>
      <c r="J37" s="62"/>
    </row>
    <row r="38" spans="1:26" ht="15.75" customHeight="1" x14ac:dyDescent="0.25">
      <c r="A38" s="127" t="s">
        <v>165</v>
      </c>
      <c r="B38" s="8" t="s">
        <v>280</v>
      </c>
      <c r="C38" s="133">
        <f t="shared" si="2"/>
        <v>377623</v>
      </c>
      <c r="D38" s="129">
        <v>0</v>
      </c>
      <c r="E38" s="129">
        <v>81378</v>
      </c>
      <c r="F38" s="129">
        <v>187459</v>
      </c>
      <c r="G38" s="129">
        <v>108786</v>
      </c>
      <c r="H38" s="129">
        <v>0</v>
      </c>
      <c r="J38" s="62"/>
    </row>
    <row r="39" spans="1:26" ht="15.75" customHeight="1" x14ac:dyDescent="0.25">
      <c r="A39" s="127" t="s">
        <v>92</v>
      </c>
      <c r="B39" s="8" t="s">
        <v>281</v>
      </c>
      <c r="C39" s="133">
        <f t="shared" si="2"/>
        <v>19101</v>
      </c>
      <c r="D39" s="129">
        <v>0</v>
      </c>
      <c r="E39" s="129">
        <v>10332</v>
      </c>
      <c r="F39" s="129">
        <v>8769</v>
      </c>
      <c r="G39" s="129"/>
      <c r="H39" s="129">
        <v>0</v>
      </c>
      <c r="J39" s="62"/>
    </row>
    <row r="40" spans="1:26" ht="15.75" customHeight="1" x14ac:dyDescent="0.25">
      <c r="A40" s="127" t="s">
        <v>131</v>
      </c>
      <c r="B40" s="8" t="s">
        <v>282</v>
      </c>
      <c r="C40" s="133">
        <f t="shared" si="2"/>
        <v>329271</v>
      </c>
      <c r="D40" s="129">
        <v>0</v>
      </c>
      <c r="E40" s="129">
        <v>148851</v>
      </c>
      <c r="F40" s="129">
        <v>132312</v>
      </c>
      <c r="G40" s="129">
        <v>48108</v>
      </c>
      <c r="H40" s="129">
        <v>0</v>
      </c>
      <c r="I40" s="19"/>
      <c r="J40" s="28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27" t="s">
        <v>133</v>
      </c>
      <c r="B41" s="8" t="s">
        <v>283</v>
      </c>
      <c r="C41" s="133">
        <f t="shared" si="2"/>
        <v>468259</v>
      </c>
      <c r="D41" s="129">
        <v>0</v>
      </c>
      <c r="E41" s="129">
        <v>154045</v>
      </c>
      <c r="F41" s="129">
        <v>198761</v>
      </c>
      <c r="G41" s="129">
        <v>115453</v>
      </c>
      <c r="H41" s="129">
        <v>0</v>
      </c>
      <c r="I41" s="18"/>
      <c r="J41" s="139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A42" s="127" t="s">
        <v>136</v>
      </c>
      <c r="B42" s="8" t="s">
        <v>284</v>
      </c>
      <c r="C42" s="133">
        <f t="shared" si="2"/>
        <v>416774</v>
      </c>
      <c r="D42" s="129">
        <v>0</v>
      </c>
      <c r="E42" s="129">
        <v>145956</v>
      </c>
      <c r="F42" s="129">
        <v>168838</v>
      </c>
      <c r="G42" s="129">
        <v>101980</v>
      </c>
      <c r="H42" s="129">
        <v>0</v>
      </c>
      <c r="J42" s="62"/>
    </row>
    <row r="43" spans="1:26" ht="15.75" customHeight="1" x14ac:dyDescent="0.25">
      <c r="A43" s="127" t="s">
        <v>183</v>
      </c>
      <c r="B43" s="8" t="s">
        <v>285</v>
      </c>
      <c r="C43" s="133">
        <f t="shared" si="2"/>
        <v>245884</v>
      </c>
      <c r="D43" s="129">
        <v>0</v>
      </c>
      <c r="E43" s="129">
        <v>86110</v>
      </c>
      <c r="F43" s="129">
        <v>99609</v>
      </c>
      <c r="G43" s="129">
        <v>60165</v>
      </c>
      <c r="H43" s="129">
        <v>0</v>
      </c>
      <c r="J43" s="62"/>
    </row>
    <row r="44" spans="1:26" ht="15.75" customHeight="1" x14ac:dyDescent="0.25">
      <c r="A44" s="127" t="s">
        <v>94</v>
      </c>
      <c r="B44" s="8" t="s">
        <v>286</v>
      </c>
      <c r="C44" s="133">
        <f t="shared" si="2"/>
        <v>149600</v>
      </c>
      <c r="D44" s="129">
        <v>0</v>
      </c>
      <c r="E44" s="129">
        <v>52199</v>
      </c>
      <c r="F44" s="129">
        <v>60637</v>
      </c>
      <c r="G44" s="129">
        <v>36764</v>
      </c>
      <c r="H44" s="129">
        <v>0</v>
      </c>
      <c r="J44" s="62"/>
    </row>
    <row r="45" spans="1:26" ht="15.75" customHeight="1" x14ac:dyDescent="0.25">
      <c r="A45" s="127" t="s">
        <v>140</v>
      </c>
      <c r="B45" s="8" t="s">
        <v>287</v>
      </c>
      <c r="C45" s="133">
        <f t="shared" si="2"/>
        <v>0</v>
      </c>
      <c r="D45" s="129">
        <v>0</v>
      </c>
      <c r="E45" s="129">
        <v>0</v>
      </c>
      <c r="F45" s="129">
        <v>0</v>
      </c>
      <c r="G45" s="129">
        <v>0</v>
      </c>
      <c r="H45" s="129">
        <v>0</v>
      </c>
      <c r="J45" s="62"/>
    </row>
    <row r="46" spans="1:26" ht="15.75" customHeight="1" x14ac:dyDescent="0.25">
      <c r="A46" s="381" t="s">
        <v>288</v>
      </c>
      <c r="B46" s="382"/>
      <c r="C46" s="103">
        <f t="shared" ref="C46:H46" si="3">SUM(C32:C45)</f>
        <v>5804252</v>
      </c>
      <c r="D46" s="103">
        <f t="shared" si="3"/>
        <v>0</v>
      </c>
      <c r="E46" s="103">
        <f t="shared" si="3"/>
        <v>1953068</v>
      </c>
      <c r="F46" s="103">
        <f t="shared" si="3"/>
        <v>2436967</v>
      </c>
      <c r="G46" s="103">
        <f t="shared" si="3"/>
        <v>1414217</v>
      </c>
      <c r="H46" s="103">
        <f t="shared" si="3"/>
        <v>0</v>
      </c>
      <c r="I46" s="19"/>
      <c r="J46" s="28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E47" s="148"/>
      <c r="F47" s="148"/>
      <c r="J47" s="62"/>
    </row>
    <row r="48" spans="1:26" ht="24" customHeight="1" x14ac:dyDescent="0.25">
      <c r="A48" s="134" t="s">
        <v>68</v>
      </c>
      <c r="B48" s="134" t="s">
        <v>291</v>
      </c>
      <c r="C48" s="134" t="s">
        <v>234</v>
      </c>
      <c r="D48" s="134" t="s">
        <v>383</v>
      </c>
      <c r="E48" s="134" t="s">
        <v>411</v>
      </c>
      <c r="F48" s="134" t="s">
        <v>412</v>
      </c>
      <c r="G48" s="134" t="s">
        <v>413</v>
      </c>
      <c r="H48" s="134" t="s">
        <v>414</v>
      </c>
      <c r="I48" s="12"/>
      <c r="J48" s="101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126" t="s">
        <v>292</v>
      </c>
      <c r="B49" s="110"/>
      <c r="C49" s="110"/>
      <c r="D49" s="9">
        <v>1011</v>
      </c>
      <c r="E49" s="9">
        <v>1012</v>
      </c>
      <c r="F49" s="9">
        <v>1013</v>
      </c>
      <c r="G49" s="9">
        <v>1014</v>
      </c>
      <c r="H49" s="9">
        <v>1015</v>
      </c>
      <c r="I49" s="110"/>
      <c r="J49" s="137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5.75" customHeight="1" x14ac:dyDescent="0.25">
      <c r="A50" s="127" t="s">
        <v>79</v>
      </c>
      <c r="B50" s="8" t="s">
        <v>293</v>
      </c>
      <c r="C50" s="133">
        <f t="shared" ref="C50:C65" si="4">SUM(D50:H50)</f>
        <v>51080</v>
      </c>
      <c r="D50" s="129">
        <v>0</v>
      </c>
      <c r="E50" s="129">
        <v>18650</v>
      </c>
      <c r="F50" s="129">
        <v>0</v>
      </c>
      <c r="G50" s="129">
        <v>32430</v>
      </c>
      <c r="H50" s="129">
        <v>0</v>
      </c>
      <c r="I50" s="120"/>
      <c r="J50" s="138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25">
      <c r="A51" s="127" t="s">
        <v>82</v>
      </c>
      <c r="B51" s="8" t="s">
        <v>294</v>
      </c>
      <c r="C51" s="133">
        <f t="shared" si="4"/>
        <v>0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J51" s="62"/>
    </row>
    <row r="52" spans="1:26" ht="15.75" customHeight="1" x14ac:dyDescent="0.25">
      <c r="A52" s="127" t="s">
        <v>84</v>
      </c>
      <c r="B52" s="8" t="s">
        <v>295</v>
      </c>
      <c r="C52" s="133">
        <f t="shared" si="4"/>
        <v>0</v>
      </c>
      <c r="D52" s="129">
        <v>0</v>
      </c>
      <c r="E52" s="129">
        <v>0</v>
      </c>
      <c r="F52" s="129">
        <v>0</v>
      </c>
      <c r="G52" s="129">
        <v>0</v>
      </c>
      <c r="H52" s="129">
        <v>0</v>
      </c>
      <c r="I52" s="8"/>
      <c r="J52" s="65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127" t="s">
        <v>86</v>
      </c>
      <c r="B53" s="8" t="s">
        <v>296</v>
      </c>
      <c r="C53" s="133">
        <f t="shared" si="4"/>
        <v>600000</v>
      </c>
      <c r="D53" s="129">
        <v>0</v>
      </c>
      <c r="E53" s="129">
        <v>0</v>
      </c>
      <c r="F53" s="129">
        <v>0</v>
      </c>
      <c r="G53" s="129">
        <v>600000</v>
      </c>
      <c r="H53" s="129">
        <v>0</v>
      </c>
      <c r="I53" s="8"/>
      <c r="J53" s="65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127" t="s">
        <v>88</v>
      </c>
      <c r="B54" s="8" t="s">
        <v>297</v>
      </c>
      <c r="C54" s="133">
        <f t="shared" si="4"/>
        <v>176750</v>
      </c>
      <c r="D54" s="129">
        <v>20500</v>
      </c>
      <c r="E54" s="129">
        <v>11200</v>
      </c>
      <c r="F54" s="129">
        <v>43000</v>
      </c>
      <c r="G54" s="129">
        <v>100000</v>
      </c>
      <c r="H54" s="129">
        <v>2050</v>
      </c>
      <c r="J54" s="62"/>
    </row>
    <row r="55" spans="1:26" ht="15.75" customHeight="1" x14ac:dyDescent="0.25">
      <c r="A55" s="127" t="s">
        <v>90</v>
      </c>
      <c r="B55" s="8" t="s">
        <v>298</v>
      </c>
      <c r="C55" s="133">
        <f t="shared" si="4"/>
        <v>0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J55" s="62"/>
    </row>
    <row r="56" spans="1:26" ht="15.75" customHeight="1" x14ac:dyDescent="0.25">
      <c r="A56" s="127" t="s">
        <v>165</v>
      </c>
      <c r="B56" s="8" t="s">
        <v>299</v>
      </c>
      <c r="C56" s="133">
        <f t="shared" si="4"/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J56" s="62"/>
    </row>
    <row r="57" spans="1:26" ht="15.75" customHeight="1" x14ac:dyDescent="0.25">
      <c r="A57" s="127" t="s">
        <v>92</v>
      </c>
      <c r="B57" s="8" t="s">
        <v>300</v>
      </c>
      <c r="C57" s="133">
        <f t="shared" si="4"/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J57" s="62"/>
    </row>
    <row r="58" spans="1:26" ht="15.75" customHeight="1" x14ac:dyDescent="0.25">
      <c r="A58" s="127" t="s">
        <v>131</v>
      </c>
      <c r="B58" s="8" t="s">
        <v>301</v>
      </c>
      <c r="C58" s="133">
        <f t="shared" si="4"/>
        <v>0</v>
      </c>
      <c r="D58" s="129">
        <v>0</v>
      </c>
      <c r="E58" s="129">
        <v>0</v>
      </c>
      <c r="F58" s="129">
        <v>0</v>
      </c>
      <c r="G58" s="129">
        <v>0</v>
      </c>
      <c r="H58" s="129">
        <v>0</v>
      </c>
      <c r="J58" s="62"/>
    </row>
    <row r="59" spans="1:26" ht="15.75" customHeight="1" x14ac:dyDescent="0.25">
      <c r="A59" s="127" t="s">
        <v>133</v>
      </c>
      <c r="B59" s="8" t="s">
        <v>302</v>
      </c>
      <c r="C59" s="133">
        <f t="shared" si="4"/>
        <v>0</v>
      </c>
      <c r="D59" s="129">
        <v>0</v>
      </c>
      <c r="E59" s="129">
        <v>0</v>
      </c>
      <c r="F59" s="129">
        <v>0</v>
      </c>
      <c r="G59" s="129">
        <v>0</v>
      </c>
      <c r="H59" s="129">
        <v>0</v>
      </c>
      <c r="J59" s="62"/>
    </row>
    <row r="60" spans="1:26" ht="15.75" customHeight="1" x14ac:dyDescent="0.25">
      <c r="A60" s="127" t="s">
        <v>136</v>
      </c>
      <c r="B60" s="8" t="s">
        <v>303</v>
      </c>
      <c r="C60" s="133">
        <f t="shared" si="4"/>
        <v>1032832</v>
      </c>
      <c r="D60" s="129">
        <v>6120</v>
      </c>
      <c r="E60" s="129">
        <v>130300</v>
      </c>
      <c r="F60" s="129">
        <v>30800</v>
      </c>
      <c r="G60" s="129">
        <v>865000</v>
      </c>
      <c r="H60" s="129">
        <v>612</v>
      </c>
      <c r="J60" s="62"/>
    </row>
    <row r="61" spans="1:26" ht="15.75" customHeight="1" x14ac:dyDescent="0.25">
      <c r="A61" s="127" t="s">
        <v>183</v>
      </c>
      <c r="B61" s="8" t="s">
        <v>304</v>
      </c>
      <c r="C61" s="133">
        <f t="shared" si="4"/>
        <v>0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J61" s="62"/>
    </row>
    <row r="62" spans="1:26" ht="15.75" customHeight="1" x14ac:dyDescent="0.25">
      <c r="A62" s="127" t="s">
        <v>94</v>
      </c>
      <c r="B62" s="8" t="s">
        <v>305</v>
      </c>
      <c r="C62" s="133">
        <f t="shared" si="4"/>
        <v>210000</v>
      </c>
      <c r="D62" s="129">
        <v>0</v>
      </c>
      <c r="E62" s="129">
        <v>0</v>
      </c>
      <c r="F62" s="129">
        <v>0</v>
      </c>
      <c r="G62" s="129">
        <v>210000</v>
      </c>
      <c r="H62" s="129">
        <v>0</v>
      </c>
      <c r="J62" s="62"/>
    </row>
    <row r="63" spans="1:26" ht="15.75" customHeight="1" x14ac:dyDescent="0.25">
      <c r="A63" s="127" t="s">
        <v>140</v>
      </c>
      <c r="B63" s="8" t="s">
        <v>306</v>
      </c>
      <c r="C63" s="133">
        <f t="shared" si="4"/>
        <v>310000</v>
      </c>
      <c r="D63" s="129">
        <v>0</v>
      </c>
      <c r="E63" s="129">
        <v>0</v>
      </c>
      <c r="F63" s="129">
        <v>310000</v>
      </c>
      <c r="G63" s="129">
        <v>0</v>
      </c>
      <c r="H63" s="129">
        <v>0</v>
      </c>
      <c r="I63" s="19"/>
      <c r="J63" s="62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27" t="s">
        <v>142</v>
      </c>
      <c r="B64" s="8" t="s">
        <v>307</v>
      </c>
      <c r="C64" s="133">
        <f t="shared" si="4"/>
        <v>2722938</v>
      </c>
      <c r="D64" s="129">
        <v>317378</v>
      </c>
      <c r="E64" s="129">
        <v>950000</v>
      </c>
      <c r="F64" s="129">
        <v>320000</v>
      </c>
      <c r="G64" s="129">
        <v>1100000</v>
      </c>
      <c r="H64" s="129">
        <v>35560</v>
      </c>
      <c r="I64" s="18"/>
      <c r="J64" s="62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 x14ac:dyDescent="0.25">
      <c r="A65" s="127"/>
      <c r="B65" s="8"/>
      <c r="C65" s="133">
        <f t="shared" si="4"/>
        <v>0</v>
      </c>
      <c r="D65" s="129">
        <v>0</v>
      </c>
      <c r="E65" s="129">
        <v>0</v>
      </c>
      <c r="F65" s="129">
        <v>0</v>
      </c>
      <c r="G65" s="129">
        <v>0</v>
      </c>
      <c r="H65" s="129">
        <v>0</v>
      </c>
      <c r="J65" s="62"/>
    </row>
    <row r="66" spans="1:26" ht="15.75" customHeight="1" x14ac:dyDescent="0.25">
      <c r="A66" s="381" t="s">
        <v>288</v>
      </c>
      <c r="B66" s="382"/>
      <c r="C66" s="103">
        <f t="shared" ref="C66:H66" si="5">SUM(C50:C65)</f>
        <v>5103600</v>
      </c>
      <c r="D66" s="103">
        <f t="shared" si="5"/>
        <v>343998</v>
      </c>
      <c r="E66" s="103">
        <f t="shared" si="5"/>
        <v>1110150</v>
      </c>
      <c r="F66" s="103">
        <f t="shared" si="5"/>
        <v>703800</v>
      </c>
      <c r="G66" s="103">
        <f t="shared" si="5"/>
        <v>2907430</v>
      </c>
      <c r="H66" s="103">
        <f t="shared" si="5"/>
        <v>38222</v>
      </c>
      <c r="I66" s="19"/>
      <c r="J66" s="28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J67" s="62"/>
    </row>
    <row r="68" spans="1:26" ht="24" customHeight="1" x14ac:dyDescent="0.25">
      <c r="A68" s="134" t="s">
        <v>68</v>
      </c>
      <c r="B68" s="134" t="s">
        <v>308</v>
      </c>
      <c r="C68" s="134" t="s">
        <v>234</v>
      </c>
      <c r="D68" s="134" t="s">
        <v>383</v>
      </c>
      <c r="E68" s="134" t="s">
        <v>411</v>
      </c>
      <c r="F68" s="134" t="s">
        <v>412</v>
      </c>
      <c r="G68" s="134" t="s">
        <v>413</v>
      </c>
      <c r="H68" s="134" t="s">
        <v>414</v>
      </c>
      <c r="I68" s="12"/>
      <c r="J68" s="101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126" t="s">
        <v>309</v>
      </c>
      <c r="B69" s="110"/>
      <c r="C69" s="110"/>
      <c r="D69" s="9">
        <v>1011</v>
      </c>
      <c r="E69" s="9">
        <v>1012</v>
      </c>
      <c r="F69" s="9">
        <v>1013</v>
      </c>
      <c r="G69" s="9">
        <v>1014</v>
      </c>
      <c r="H69" s="9">
        <v>1015</v>
      </c>
      <c r="I69" s="110"/>
      <c r="J69" s="137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5.75" customHeight="1" x14ac:dyDescent="0.25">
      <c r="A70" s="127" t="s">
        <v>79</v>
      </c>
      <c r="B70" s="8" t="s">
        <v>310</v>
      </c>
      <c r="C70" s="133">
        <f t="shared" ref="C70:C91" si="6">SUM(D70:H70)</f>
        <v>0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0"/>
      <c r="J70" s="138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5.75" customHeight="1" x14ac:dyDescent="0.25">
      <c r="A71" s="127" t="s">
        <v>82</v>
      </c>
      <c r="B71" s="8" t="s">
        <v>311</v>
      </c>
      <c r="C71" s="133">
        <f t="shared" si="6"/>
        <v>0</v>
      </c>
      <c r="D71" s="129">
        <v>0</v>
      </c>
      <c r="E71" s="129">
        <v>0</v>
      </c>
      <c r="F71" s="129">
        <v>0</v>
      </c>
      <c r="G71" s="129">
        <v>0</v>
      </c>
      <c r="H71" s="129">
        <v>0</v>
      </c>
      <c r="J71" s="62"/>
    </row>
    <row r="72" spans="1:26" ht="15.75" customHeight="1" x14ac:dyDescent="0.25">
      <c r="A72" s="127" t="s">
        <v>84</v>
      </c>
      <c r="B72" s="8" t="s">
        <v>312</v>
      </c>
      <c r="C72" s="133">
        <f t="shared" si="6"/>
        <v>0</v>
      </c>
      <c r="D72" s="129">
        <v>0</v>
      </c>
      <c r="E72" s="129">
        <v>0</v>
      </c>
      <c r="F72" s="129">
        <v>0</v>
      </c>
      <c r="G72" s="129">
        <v>0</v>
      </c>
      <c r="H72" s="129">
        <v>0</v>
      </c>
      <c r="I72" s="8"/>
      <c r="J72" s="65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127" t="s">
        <v>86</v>
      </c>
      <c r="B73" s="8" t="s">
        <v>313</v>
      </c>
      <c r="C73" s="133">
        <f t="shared" si="6"/>
        <v>115500</v>
      </c>
      <c r="D73" s="129">
        <v>0</v>
      </c>
      <c r="E73" s="129">
        <v>0</v>
      </c>
      <c r="F73" s="129">
        <v>105000</v>
      </c>
      <c r="G73" s="129">
        <v>0</v>
      </c>
      <c r="H73" s="129">
        <v>10500</v>
      </c>
      <c r="I73" s="8"/>
      <c r="J73" s="139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127" t="s">
        <v>88</v>
      </c>
      <c r="B74" s="8" t="s">
        <v>314</v>
      </c>
      <c r="C74" s="133">
        <f t="shared" si="6"/>
        <v>45000</v>
      </c>
      <c r="D74" s="129">
        <v>0</v>
      </c>
      <c r="E74" s="129">
        <v>0</v>
      </c>
      <c r="F74" s="129">
        <v>0</v>
      </c>
      <c r="G74" s="129">
        <v>45000</v>
      </c>
      <c r="H74" s="129">
        <v>0</v>
      </c>
      <c r="J74" s="139"/>
    </row>
    <row r="75" spans="1:26" ht="15.75" customHeight="1" x14ac:dyDescent="0.25">
      <c r="A75" s="127" t="s">
        <v>90</v>
      </c>
      <c r="B75" s="8" t="s">
        <v>315</v>
      </c>
      <c r="C75" s="133">
        <f t="shared" si="6"/>
        <v>84400</v>
      </c>
      <c r="D75" s="129">
        <v>0</v>
      </c>
      <c r="E75" s="129">
        <v>0</v>
      </c>
      <c r="F75" s="129">
        <v>0</v>
      </c>
      <c r="G75" s="129">
        <v>84400</v>
      </c>
      <c r="H75" s="129">
        <v>0</v>
      </c>
      <c r="J75" s="139"/>
    </row>
    <row r="76" spans="1:26" ht="15.75" customHeight="1" x14ac:dyDescent="0.25">
      <c r="A76" s="127" t="s">
        <v>165</v>
      </c>
      <c r="B76" s="8" t="s">
        <v>316</v>
      </c>
      <c r="C76" s="133">
        <f t="shared" si="6"/>
        <v>1636000</v>
      </c>
      <c r="D76" s="129">
        <v>0</v>
      </c>
      <c r="E76" s="129">
        <v>0</v>
      </c>
      <c r="F76" s="129">
        <v>560000</v>
      </c>
      <c r="G76" s="129">
        <v>1020000</v>
      </c>
      <c r="H76" s="129">
        <v>56000</v>
      </c>
      <c r="J76" s="139"/>
    </row>
    <row r="77" spans="1:26" ht="15.75" customHeight="1" x14ac:dyDescent="0.25">
      <c r="A77" s="127" t="s">
        <v>92</v>
      </c>
      <c r="B77" s="8" t="s">
        <v>317</v>
      </c>
      <c r="C77" s="133">
        <f t="shared" si="6"/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J77" s="139"/>
    </row>
    <row r="78" spans="1:26" ht="15.75" customHeight="1" x14ac:dyDescent="0.25">
      <c r="A78" s="127" t="s">
        <v>131</v>
      </c>
      <c r="B78" s="8" t="s">
        <v>318</v>
      </c>
      <c r="C78" s="133">
        <f t="shared" si="6"/>
        <v>123500</v>
      </c>
      <c r="D78" s="129">
        <v>0</v>
      </c>
      <c r="E78" s="129">
        <v>0</v>
      </c>
      <c r="F78" s="129">
        <v>70000</v>
      </c>
      <c r="G78" s="129">
        <v>46500</v>
      </c>
      <c r="H78" s="129">
        <v>7000</v>
      </c>
      <c r="J78" s="139"/>
    </row>
    <row r="79" spans="1:26" ht="15.75" customHeight="1" x14ac:dyDescent="0.25">
      <c r="A79" s="127" t="s">
        <v>133</v>
      </c>
      <c r="B79" s="8" t="s">
        <v>319</v>
      </c>
      <c r="C79" s="133">
        <f t="shared" si="6"/>
        <v>1000000</v>
      </c>
      <c r="D79" s="129">
        <v>0</v>
      </c>
      <c r="E79" s="129">
        <v>0</v>
      </c>
      <c r="F79" s="129">
        <v>0</v>
      </c>
      <c r="G79" s="129">
        <v>1000000</v>
      </c>
      <c r="H79" s="129">
        <v>0</v>
      </c>
      <c r="J79" s="139"/>
    </row>
    <row r="80" spans="1:26" ht="15.75" customHeight="1" x14ac:dyDescent="0.25">
      <c r="A80" s="127" t="s">
        <v>136</v>
      </c>
      <c r="B80" s="8" t="s">
        <v>320</v>
      </c>
      <c r="C80" s="133">
        <f t="shared" si="6"/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J80" s="139"/>
    </row>
    <row r="81" spans="1:26" ht="15.75" customHeight="1" x14ac:dyDescent="0.25">
      <c r="A81" s="127" t="s">
        <v>183</v>
      </c>
      <c r="B81" s="8" t="s">
        <v>321</v>
      </c>
      <c r="C81" s="133">
        <f t="shared" si="6"/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J81" s="139"/>
    </row>
    <row r="82" spans="1:26" ht="15.75" customHeight="1" x14ac:dyDescent="0.25">
      <c r="A82" s="127" t="s">
        <v>94</v>
      </c>
      <c r="B82" s="8" t="s">
        <v>322</v>
      </c>
      <c r="C82" s="133">
        <f t="shared" si="6"/>
        <v>106600</v>
      </c>
      <c r="D82" s="129">
        <v>0</v>
      </c>
      <c r="E82" s="129">
        <v>106600</v>
      </c>
      <c r="F82" s="129">
        <v>0</v>
      </c>
      <c r="G82" s="129">
        <v>0</v>
      </c>
      <c r="H82" s="129">
        <v>0</v>
      </c>
      <c r="J82" s="139"/>
    </row>
    <row r="83" spans="1:26" ht="15.75" customHeight="1" x14ac:dyDescent="0.25">
      <c r="A83" s="127" t="s">
        <v>140</v>
      </c>
      <c r="B83" s="8" t="s">
        <v>323</v>
      </c>
      <c r="C83" s="133">
        <f t="shared" si="6"/>
        <v>29800</v>
      </c>
      <c r="D83" s="129">
        <v>0</v>
      </c>
      <c r="E83" s="129">
        <v>0</v>
      </c>
      <c r="F83" s="129">
        <v>0</v>
      </c>
      <c r="G83" s="129">
        <v>29800</v>
      </c>
      <c r="H83" s="129">
        <v>0</v>
      </c>
      <c r="I83" s="19"/>
      <c r="J83" s="13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27" t="s">
        <v>142</v>
      </c>
      <c r="B84" s="8" t="s">
        <v>324</v>
      </c>
      <c r="C84" s="133">
        <f t="shared" si="6"/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8"/>
      <c r="J84" s="139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 x14ac:dyDescent="0.25">
      <c r="A85" s="127" t="s">
        <v>144</v>
      </c>
      <c r="B85" s="8" t="s">
        <v>325</v>
      </c>
      <c r="C85" s="133">
        <f t="shared" si="6"/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8"/>
      <c r="J85" s="139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 x14ac:dyDescent="0.25">
      <c r="A86" s="127" t="s">
        <v>108</v>
      </c>
      <c r="B86" s="8" t="s">
        <v>326</v>
      </c>
      <c r="C86" s="133">
        <f t="shared" si="6"/>
        <v>123280</v>
      </c>
      <c r="D86" s="129">
        <v>10000</v>
      </c>
      <c r="E86" s="129">
        <v>0</v>
      </c>
      <c r="F86" s="129">
        <v>55800</v>
      </c>
      <c r="G86" s="129">
        <v>51900</v>
      </c>
      <c r="H86" s="129">
        <v>5580</v>
      </c>
      <c r="I86" s="18"/>
      <c r="J86" s="139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 x14ac:dyDescent="0.25">
      <c r="A87" s="127" t="s">
        <v>212</v>
      </c>
      <c r="B87" s="8" t="s">
        <v>327</v>
      </c>
      <c r="C87" s="133">
        <f t="shared" si="6"/>
        <v>1252000</v>
      </c>
      <c r="D87" s="129">
        <v>0</v>
      </c>
      <c r="E87" s="129">
        <v>0</v>
      </c>
      <c r="F87" s="129">
        <v>0</v>
      </c>
      <c r="G87" s="129">
        <v>1252000</v>
      </c>
      <c r="H87" s="129">
        <v>0</v>
      </c>
      <c r="I87" s="18"/>
      <c r="J87" s="139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 x14ac:dyDescent="0.25">
      <c r="A88" s="127" t="s">
        <v>328</v>
      </c>
      <c r="B88" s="8" t="s">
        <v>329</v>
      </c>
      <c r="C88" s="133">
        <f t="shared" si="6"/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8"/>
      <c r="J88" s="139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 x14ac:dyDescent="0.25">
      <c r="A89" s="127" t="s">
        <v>146</v>
      </c>
      <c r="B89" s="8" t="s">
        <v>330</v>
      </c>
      <c r="C89" s="133">
        <f t="shared" si="6"/>
        <v>2600000</v>
      </c>
      <c r="D89" s="129">
        <v>0</v>
      </c>
      <c r="E89" s="129">
        <v>0</v>
      </c>
      <c r="F89" s="129">
        <v>0</v>
      </c>
      <c r="G89" s="129">
        <v>2600000</v>
      </c>
      <c r="H89" s="129">
        <v>0</v>
      </c>
      <c r="I89" s="18"/>
      <c r="J89" s="139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 x14ac:dyDescent="0.25">
      <c r="A90" s="127" t="s">
        <v>150</v>
      </c>
      <c r="B90" s="8" t="s">
        <v>331</v>
      </c>
      <c r="C90" s="133">
        <f t="shared" si="6"/>
        <v>9285170</v>
      </c>
      <c r="D90" s="129">
        <v>1990000</v>
      </c>
      <c r="E90" s="129">
        <v>3600000</v>
      </c>
      <c r="F90" s="129">
        <v>904700</v>
      </c>
      <c r="G90" s="129">
        <v>2700000</v>
      </c>
      <c r="H90" s="129">
        <v>90470</v>
      </c>
      <c r="I90" s="18"/>
      <c r="J90" s="139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 x14ac:dyDescent="0.25">
      <c r="A91" s="127" t="s">
        <v>332</v>
      </c>
      <c r="B91" s="8" t="s">
        <v>333</v>
      </c>
      <c r="C91" s="133">
        <f t="shared" si="6"/>
        <v>11877990</v>
      </c>
      <c r="D91" s="129">
        <v>1012590</v>
      </c>
      <c r="E91" s="129">
        <v>2068110</v>
      </c>
      <c r="F91" s="129">
        <v>4268836</v>
      </c>
      <c r="G91" s="129">
        <v>4035300</v>
      </c>
      <c r="H91" s="129">
        <v>493154</v>
      </c>
      <c r="J91" s="139"/>
      <c r="K91" s="62"/>
    </row>
    <row r="92" spans="1:26" ht="15.75" customHeight="1" x14ac:dyDescent="0.25">
      <c r="A92" s="381" t="s">
        <v>288</v>
      </c>
      <c r="B92" s="382"/>
      <c r="C92" s="103">
        <f t="shared" ref="C92:H92" si="7">SUM(C70:C91)</f>
        <v>28279240</v>
      </c>
      <c r="D92" s="103">
        <f t="shared" si="7"/>
        <v>3012590</v>
      </c>
      <c r="E92" s="103">
        <f t="shared" si="7"/>
        <v>5774710</v>
      </c>
      <c r="F92" s="103">
        <f t="shared" si="7"/>
        <v>5964336</v>
      </c>
      <c r="G92" s="103">
        <f t="shared" si="7"/>
        <v>12864900</v>
      </c>
      <c r="H92" s="103">
        <f t="shared" si="7"/>
        <v>662704</v>
      </c>
      <c r="I92" s="19"/>
      <c r="J92" s="28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J93" s="62"/>
    </row>
    <row r="94" spans="1:26" ht="24" customHeight="1" x14ac:dyDescent="0.25">
      <c r="A94" s="134" t="s">
        <v>68</v>
      </c>
      <c r="B94" s="134" t="s">
        <v>381</v>
      </c>
      <c r="C94" s="134" t="s">
        <v>234</v>
      </c>
      <c r="D94" s="134" t="s">
        <v>383</v>
      </c>
      <c r="E94" s="134" t="s">
        <v>411</v>
      </c>
      <c r="F94" s="134" t="s">
        <v>412</v>
      </c>
      <c r="G94" s="134" t="s">
        <v>413</v>
      </c>
      <c r="H94" s="134" t="s">
        <v>414</v>
      </c>
      <c r="I94" s="12"/>
      <c r="J94" s="101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6" t="s">
        <v>335</v>
      </c>
      <c r="B95" s="110"/>
      <c r="C95" s="110"/>
      <c r="D95" s="9">
        <v>1011</v>
      </c>
      <c r="E95" s="9">
        <v>1012</v>
      </c>
      <c r="F95" s="9">
        <v>1013</v>
      </c>
      <c r="G95" s="9">
        <v>1014</v>
      </c>
      <c r="H95" s="9">
        <v>1015</v>
      </c>
      <c r="I95" s="110"/>
      <c r="J95" s="137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5.75" customHeight="1" x14ac:dyDescent="0.25">
      <c r="A96" s="127" t="s">
        <v>79</v>
      </c>
      <c r="B96" s="8" t="s">
        <v>336</v>
      </c>
      <c r="C96" s="133">
        <f t="shared" ref="C96:C106" si="8">SUM(D96:H96)</f>
        <v>2590000</v>
      </c>
      <c r="D96" s="129">
        <v>0</v>
      </c>
      <c r="E96" s="129">
        <v>0</v>
      </c>
      <c r="F96" s="129">
        <v>0</v>
      </c>
      <c r="G96" s="129">
        <v>2590000</v>
      </c>
      <c r="H96" s="129">
        <v>0</v>
      </c>
      <c r="I96" s="120"/>
      <c r="J96" s="138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5.75" customHeight="1" x14ac:dyDescent="0.25">
      <c r="A97" s="127" t="s">
        <v>82</v>
      </c>
      <c r="B97" s="8" t="s">
        <v>337</v>
      </c>
      <c r="C97" s="133">
        <f t="shared" si="8"/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J97" s="62"/>
    </row>
    <row r="98" spans="1:26" ht="15.75" customHeight="1" x14ac:dyDescent="0.25">
      <c r="A98" s="127" t="s">
        <v>84</v>
      </c>
      <c r="B98" s="8" t="s">
        <v>338</v>
      </c>
      <c r="C98" s="133">
        <f t="shared" si="8"/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8"/>
      <c r="J98" s="65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127" t="s">
        <v>86</v>
      </c>
      <c r="B99" s="8" t="s">
        <v>339</v>
      </c>
      <c r="C99" s="133">
        <f t="shared" si="8"/>
        <v>0</v>
      </c>
      <c r="D99" s="129">
        <v>0</v>
      </c>
      <c r="E99" s="129">
        <v>0</v>
      </c>
      <c r="F99" s="129">
        <v>0</v>
      </c>
      <c r="G99" s="129">
        <v>0</v>
      </c>
      <c r="H99" s="129">
        <v>0</v>
      </c>
      <c r="I99" s="8"/>
      <c r="J99" s="65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127" t="s">
        <v>88</v>
      </c>
      <c r="B100" s="8" t="s">
        <v>340</v>
      </c>
      <c r="C100" s="133">
        <f t="shared" si="8"/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J100" s="62"/>
    </row>
    <row r="101" spans="1:26" ht="15.75" customHeight="1" x14ac:dyDescent="0.25">
      <c r="A101" s="127" t="s">
        <v>90</v>
      </c>
      <c r="B101" s="8" t="s">
        <v>341</v>
      </c>
      <c r="C101" s="133">
        <f t="shared" si="8"/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J101" s="62"/>
    </row>
    <row r="102" spans="1:26" ht="15.75" customHeight="1" x14ac:dyDescent="0.25">
      <c r="A102" s="127" t="s">
        <v>165</v>
      </c>
      <c r="B102" s="8" t="s">
        <v>342</v>
      </c>
      <c r="C102" s="133">
        <f t="shared" si="8"/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J102" s="62"/>
    </row>
    <row r="103" spans="1:26" ht="15.75" customHeight="1" x14ac:dyDescent="0.25">
      <c r="A103" s="127" t="s">
        <v>92</v>
      </c>
      <c r="B103" s="8" t="s">
        <v>343</v>
      </c>
      <c r="C103" s="133">
        <f t="shared" si="8"/>
        <v>434000</v>
      </c>
      <c r="D103" s="129">
        <v>209000</v>
      </c>
      <c r="E103" s="129">
        <v>0</v>
      </c>
      <c r="F103" s="129">
        <v>115000</v>
      </c>
      <c r="G103" s="129">
        <v>0</v>
      </c>
      <c r="H103" s="129">
        <v>110000</v>
      </c>
      <c r="J103" s="62"/>
    </row>
    <row r="104" spans="1:26" ht="15.75" customHeight="1" x14ac:dyDescent="0.25">
      <c r="A104" s="127" t="s">
        <v>131</v>
      </c>
      <c r="B104" s="8" t="s">
        <v>344</v>
      </c>
      <c r="C104" s="133">
        <f t="shared" si="8"/>
        <v>513020</v>
      </c>
      <c r="D104" s="129">
        <v>513020</v>
      </c>
      <c r="E104" s="129">
        <v>0</v>
      </c>
      <c r="F104" s="129">
        <v>0</v>
      </c>
      <c r="G104" s="129">
        <v>0</v>
      </c>
      <c r="H104" s="129">
        <v>0</v>
      </c>
      <c r="J104" s="62"/>
    </row>
    <row r="105" spans="1:26" ht="15.75" customHeight="1" x14ac:dyDescent="0.25">
      <c r="A105" s="127" t="s">
        <v>133</v>
      </c>
      <c r="B105" s="8" t="s">
        <v>345</v>
      </c>
      <c r="C105" s="133">
        <f t="shared" si="8"/>
        <v>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J105" s="62"/>
    </row>
    <row r="106" spans="1:26" ht="15.75" customHeight="1" x14ac:dyDescent="0.25">
      <c r="A106" s="127" t="s">
        <v>346</v>
      </c>
      <c r="B106" s="8" t="s">
        <v>347</v>
      </c>
      <c r="C106" s="133">
        <f t="shared" si="8"/>
        <v>7420000</v>
      </c>
      <c r="D106" s="129">
        <v>3890000</v>
      </c>
      <c r="E106" s="129">
        <v>100000</v>
      </c>
      <c r="F106" s="129">
        <v>1930000</v>
      </c>
      <c r="G106" s="129">
        <v>1500000</v>
      </c>
      <c r="H106" s="129">
        <v>0</v>
      </c>
      <c r="J106" s="62"/>
    </row>
    <row r="107" spans="1:26" ht="15.75" customHeight="1" x14ac:dyDescent="0.25">
      <c r="A107" s="381" t="s">
        <v>288</v>
      </c>
      <c r="B107" s="382"/>
      <c r="C107" s="103">
        <f t="shared" ref="C107:H107" si="9">SUM(C96:C106)</f>
        <v>10957020</v>
      </c>
      <c r="D107" s="103">
        <f t="shared" si="9"/>
        <v>4612020</v>
      </c>
      <c r="E107" s="103">
        <f t="shared" si="9"/>
        <v>100000</v>
      </c>
      <c r="F107" s="103">
        <f t="shared" si="9"/>
        <v>2045000</v>
      </c>
      <c r="G107" s="103">
        <f t="shared" si="9"/>
        <v>4090000</v>
      </c>
      <c r="H107" s="103">
        <f t="shared" si="9"/>
        <v>110000</v>
      </c>
      <c r="I107" s="19"/>
      <c r="J107" s="28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I108" s="62"/>
      <c r="J108" s="62"/>
    </row>
    <row r="109" spans="1:26" ht="24" customHeight="1" x14ac:dyDescent="0.25">
      <c r="A109" s="134" t="s">
        <v>68</v>
      </c>
      <c r="B109" s="134" t="s">
        <v>348</v>
      </c>
      <c r="C109" s="134" t="s">
        <v>234</v>
      </c>
      <c r="D109" s="134" t="s">
        <v>383</v>
      </c>
      <c r="E109" s="134" t="s">
        <v>411</v>
      </c>
      <c r="F109" s="134" t="s">
        <v>412</v>
      </c>
      <c r="G109" s="134" t="s">
        <v>413</v>
      </c>
      <c r="H109" s="134" t="s">
        <v>414</v>
      </c>
      <c r="I109" s="12"/>
      <c r="J109" s="101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110"/>
      <c r="C110" s="110"/>
      <c r="D110" s="9">
        <v>1011</v>
      </c>
      <c r="E110" s="9">
        <v>1012</v>
      </c>
      <c r="F110" s="9">
        <v>1013</v>
      </c>
      <c r="G110" s="9">
        <v>1014</v>
      </c>
      <c r="H110" s="9">
        <v>1015</v>
      </c>
      <c r="I110" s="110"/>
      <c r="J110" s="137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5.75" customHeight="1" x14ac:dyDescent="0.25">
      <c r="A111" s="135" t="s">
        <v>349</v>
      </c>
      <c r="B111" s="7" t="s">
        <v>350</v>
      </c>
      <c r="C111" s="143">
        <f t="shared" ref="C111:C124" si="10">SUM(D111:H111)</f>
        <v>0</v>
      </c>
      <c r="D111" s="143">
        <f t="shared" ref="D111:H111" si="11">+D112</f>
        <v>0</v>
      </c>
      <c r="E111" s="143">
        <f t="shared" si="11"/>
        <v>0</v>
      </c>
      <c r="F111" s="143">
        <f t="shared" si="11"/>
        <v>0</v>
      </c>
      <c r="G111" s="143">
        <f t="shared" si="11"/>
        <v>0</v>
      </c>
      <c r="H111" s="143">
        <f t="shared" si="11"/>
        <v>0</v>
      </c>
      <c r="I111" s="18"/>
      <c r="J111" s="139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A112" s="127" t="s">
        <v>351</v>
      </c>
      <c r="B112" s="8" t="s">
        <v>352</v>
      </c>
      <c r="C112" s="133">
        <f t="shared" si="10"/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J112" s="62"/>
    </row>
    <row r="113" spans="1:26" ht="15.75" customHeight="1" x14ac:dyDescent="0.25">
      <c r="A113" s="135" t="s">
        <v>353</v>
      </c>
      <c r="B113" s="7" t="s">
        <v>354</v>
      </c>
      <c r="C113" s="143">
        <f t="shared" si="10"/>
        <v>6000000</v>
      </c>
      <c r="D113" s="143">
        <f t="shared" ref="D113:H113" si="12">+D114+D115</f>
        <v>0</v>
      </c>
      <c r="E113" s="143">
        <f t="shared" si="12"/>
        <v>0</v>
      </c>
      <c r="F113" s="143">
        <f t="shared" si="12"/>
        <v>0</v>
      </c>
      <c r="G113" s="143">
        <f t="shared" si="12"/>
        <v>6000000</v>
      </c>
      <c r="H113" s="143">
        <f t="shared" si="12"/>
        <v>0</v>
      </c>
      <c r="I113" s="18"/>
      <c r="J113" s="139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A114" s="127" t="s">
        <v>355</v>
      </c>
      <c r="B114" s="8" t="s">
        <v>356</v>
      </c>
      <c r="C114" s="133">
        <f t="shared" si="10"/>
        <v>6000000</v>
      </c>
      <c r="D114" s="129">
        <v>0</v>
      </c>
      <c r="E114" s="129">
        <v>0</v>
      </c>
      <c r="F114" s="129">
        <v>0</v>
      </c>
      <c r="G114" s="129">
        <v>6000000</v>
      </c>
      <c r="H114" s="129">
        <v>0</v>
      </c>
      <c r="J114" s="62"/>
    </row>
    <row r="115" spans="1:26" ht="15.75" customHeight="1" x14ac:dyDescent="0.25">
      <c r="A115" s="127" t="s">
        <v>394</v>
      </c>
      <c r="B115" s="8" t="s">
        <v>395</v>
      </c>
      <c r="C115" s="133">
        <f t="shared" si="10"/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J115" s="62"/>
    </row>
    <row r="116" spans="1:26" ht="15.75" customHeight="1" x14ac:dyDescent="0.25">
      <c r="A116" s="135" t="s">
        <v>357</v>
      </c>
      <c r="B116" s="7" t="s">
        <v>358</v>
      </c>
      <c r="C116" s="143">
        <f t="shared" si="10"/>
        <v>155750990</v>
      </c>
      <c r="D116" s="143">
        <f t="shared" ref="D116:H116" si="13">+D117</f>
        <v>0</v>
      </c>
      <c r="E116" s="143">
        <f t="shared" si="13"/>
        <v>154990990</v>
      </c>
      <c r="F116" s="143">
        <f t="shared" si="13"/>
        <v>760000</v>
      </c>
      <c r="G116" s="143">
        <f t="shared" si="13"/>
        <v>0</v>
      </c>
      <c r="H116" s="143">
        <f t="shared" si="13"/>
        <v>0</v>
      </c>
      <c r="I116" s="18"/>
      <c r="J116" s="139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 x14ac:dyDescent="0.25">
      <c r="A117" s="127" t="s">
        <v>357</v>
      </c>
      <c r="B117" s="8" t="s">
        <v>359</v>
      </c>
      <c r="C117" s="133">
        <f t="shared" si="10"/>
        <v>155750990</v>
      </c>
      <c r="D117" s="129">
        <v>0</v>
      </c>
      <c r="E117" s="129">
        <f>+'P.OBRAS 2021'!C67</f>
        <v>154990990</v>
      </c>
      <c r="F117" s="129">
        <v>760000</v>
      </c>
      <c r="G117" s="129">
        <v>0</v>
      </c>
      <c r="H117" s="129">
        <v>0</v>
      </c>
      <c r="J117" s="62"/>
    </row>
    <row r="118" spans="1:26" ht="15.75" customHeight="1" x14ac:dyDescent="0.25">
      <c r="A118" s="135" t="s">
        <v>360</v>
      </c>
      <c r="B118" s="7" t="s">
        <v>361</v>
      </c>
      <c r="C118" s="143">
        <f t="shared" si="10"/>
        <v>0</v>
      </c>
      <c r="D118" s="143">
        <f t="shared" ref="D118:H118" si="14">+D119</f>
        <v>0</v>
      </c>
      <c r="E118" s="143">
        <f t="shared" si="14"/>
        <v>0</v>
      </c>
      <c r="F118" s="143">
        <f t="shared" si="14"/>
        <v>0</v>
      </c>
      <c r="G118" s="143">
        <f t="shared" si="14"/>
        <v>0</v>
      </c>
      <c r="H118" s="143">
        <f t="shared" si="14"/>
        <v>0</v>
      </c>
      <c r="I118" s="18"/>
      <c r="J118" s="139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 x14ac:dyDescent="0.25">
      <c r="A119" s="127" t="s">
        <v>362</v>
      </c>
      <c r="B119" s="8" t="s">
        <v>363</v>
      </c>
      <c r="C119" s="133">
        <f t="shared" si="10"/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J119" s="62"/>
    </row>
    <row r="120" spans="1:26" ht="15.75" customHeight="1" x14ac:dyDescent="0.25">
      <c r="A120" s="135" t="s">
        <v>364</v>
      </c>
      <c r="B120" s="7" t="s">
        <v>365</v>
      </c>
      <c r="C120" s="143">
        <f t="shared" si="10"/>
        <v>0</v>
      </c>
      <c r="D120" s="143">
        <f t="shared" ref="D120:H120" si="15">+D121</f>
        <v>0</v>
      </c>
      <c r="E120" s="143">
        <f t="shared" si="15"/>
        <v>0</v>
      </c>
      <c r="F120" s="143">
        <f t="shared" si="15"/>
        <v>0</v>
      </c>
      <c r="G120" s="143">
        <f t="shared" si="15"/>
        <v>0</v>
      </c>
      <c r="H120" s="143">
        <f t="shared" si="15"/>
        <v>0</v>
      </c>
      <c r="I120" s="18"/>
      <c r="J120" s="139"/>
      <c r="K120" s="124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 x14ac:dyDescent="0.25">
      <c r="A121" s="127" t="s">
        <v>366</v>
      </c>
      <c r="B121" s="8" t="s">
        <v>367</v>
      </c>
      <c r="C121" s="133">
        <f t="shared" si="10"/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J121" s="62"/>
    </row>
    <row r="122" spans="1:26" ht="15.75" customHeight="1" x14ac:dyDescent="0.25">
      <c r="A122" s="135" t="s">
        <v>368</v>
      </c>
      <c r="B122" s="7" t="s">
        <v>369</v>
      </c>
      <c r="C122" s="143">
        <f t="shared" si="10"/>
        <v>0</v>
      </c>
      <c r="D122" s="143">
        <f t="shared" ref="D122:H122" si="16">+D123+D124</f>
        <v>0</v>
      </c>
      <c r="E122" s="143">
        <f t="shared" si="16"/>
        <v>0</v>
      </c>
      <c r="F122" s="143">
        <f t="shared" si="16"/>
        <v>0</v>
      </c>
      <c r="G122" s="143">
        <f t="shared" si="16"/>
        <v>0</v>
      </c>
      <c r="H122" s="143">
        <f t="shared" si="16"/>
        <v>0</v>
      </c>
      <c r="I122" s="18"/>
      <c r="J122" s="139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 x14ac:dyDescent="0.25">
      <c r="A123" s="127" t="s">
        <v>370</v>
      </c>
      <c r="B123" s="8" t="s">
        <v>371</v>
      </c>
      <c r="C123" s="133">
        <f t="shared" si="10"/>
        <v>0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J123" s="62"/>
    </row>
    <row r="124" spans="1:26" ht="15.75" customHeight="1" x14ac:dyDescent="0.25">
      <c r="A124" s="127" t="s">
        <v>372</v>
      </c>
      <c r="B124" s="8" t="s">
        <v>373</v>
      </c>
      <c r="C124" s="133">
        <f t="shared" si="10"/>
        <v>0</v>
      </c>
      <c r="D124" s="129">
        <v>0</v>
      </c>
      <c r="E124" s="129">
        <v>0</v>
      </c>
      <c r="F124" s="129">
        <v>0</v>
      </c>
      <c r="G124" s="129">
        <v>0</v>
      </c>
      <c r="H124" s="129">
        <v>0</v>
      </c>
      <c r="J124" s="62"/>
    </row>
    <row r="125" spans="1:26" ht="15.75" customHeight="1" x14ac:dyDescent="0.25">
      <c r="A125" s="381" t="s">
        <v>288</v>
      </c>
      <c r="B125" s="382"/>
      <c r="C125" s="103">
        <f t="shared" ref="C125:H125" si="17">+C111+C113+C116+C118+C120+C122</f>
        <v>161750990</v>
      </c>
      <c r="D125" s="103">
        <f t="shared" si="17"/>
        <v>0</v>
      </c>
      <c r="E125" s="103">
        <f t="shared" si="17"/>
        <v>154990990</v>
      </c>
      <c r="F125" s="103">
        <f t="shared" si="17"/>
        <v>760000</v>
      </c>
      <c r="G125" s="103">
        <f t="shared" si="17"/>
        <v>6000000</v>
      </c>
      <c r="H125" s="103">
        <f t="shared" si="17"/>
        <v>0</v>
      </c>
      <c r="I125" s="19"/>
      <c r="J125" s="28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381" t="s">
        <v>374</v>
      </c>
      <c r="B126" s="382"/>
      <c r="C126" s="103">
        <f t="shared" ref="C126:H126" si="18">+C28+C46+C66+C92+C107+C125</f>
        <v>299729382</v>
      </c>
      <c r="D126" s="103">
        <f t="shared" si="18"/>
        <v>13714508</v>
      </c>
      <c r="E126" s="103">
        <f t="shared" si="18"/>
        <v>191501765</v>
      </c>
      <c r="F126" s="103">
        <f t="shared" si="18"/>
        <v>45798756</v>
      </c>
      <c r="G126" s="103">
        <f t="shared" si="18"/>
        <v>44138026</v>
      </c>
      <c r="H126" s="103">
        <f t="shared" si="18"/>
        <v>4576327</v>
      </c>
      <c r="I126" s="19"/>
      <c r="J126" s="28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J127" s="62"/>
    </row>
    <row r="128" spans="1:26" ht="15.75" customHeight="1" x14ac:dyDescent="0.25">
      <c r="J128" s="62"/>
    </row>
    <row r="129" spans="10:10" ht="15.75" customHeight="1" x14ac:dyDescent="0.25">
      <c r="J129" s="62"/>
    </row>
    <row r="130" spans="10:10" ht="15.75" customHeight="1" x14ac:dyDescent="0.25">
      <c r="J130" s="62"/>
    </row>
    <row r="131" spans="10:10" ht="15.75" customHeight="1" x14ac:dyDescent="0.25">
      <c r="J131" s="62"/>
    </row>
    <row r="132" spans="10:10" ht="15.75" customHeight="1" x14ac:dyDescent="0.25">
      <c r="J132" s="62"/>
    </row>
    <row r="133" spans="10:10" ht="15.75" customHeight="1" x14ac:dyDescent="0.25">
      <c r="J133" s="62"/>
    </row>
    <row r="134" spans="10:10" ht="15.75" customHeight="1" x14ac:dyDescent="0.25">
      <c r="J134" s="62"/>
    </row>
    <row r="135" spans="10:10" ht="15.75" customHeight="1" x14ac:dyDescent="0.25">
      <c r="J135" s="62"/>
    </row>
    <row r="136" spans="10:10" ht="15.75" customHeight="1" x14ac:dyDescent="0.25">
      <c r="J136" s="62"/>
    </row>
    <row r="137" spans="10:10" ht="15.75" customHeight="1" x14ac:dyDescent="0.25">
      <c r="J137" s="62"/>
    </row>
    <row r="138" spans="10:10" ht="15.75" customHeight="1" x14ac:dyDescent="0.25">
      <c r="J138" s="62"/>
    </row>
    <row r="139" spans="10:10" ht="15.75" customHeight="1" x14ac:dyDescent="0.25">
      <c r="J139" s="62"/>
    </row>
    <row r="140" spans="10:10" ht="15.75" customHeight="1" x14ac:dyDescent="0.25">
      <c r="J140" s="62"/>
    </row>
    <row r="141" spans="10:10" ht="15.75" customHeight="1" x14ac:dyDescent="0.25">
      <c r="J141" s="62"/>
    </row>
    <row r="142" spans="10:10" ht="15.75" customHeight="1" x14ac:dyDescent="0.25">
      <c r="J142" s="62"/>
    </row>
    <row r="143" spans="10:10" ht="15.75" customHeight="1" x14ac:dyDescent="0.25">
      <c r="J143" s="62"/>
    </row>
    <row r="144" spans="10:10" ht="15.75" customHeight="1" x14ac:dyDescent="0.25">
      <c r="J144" s="62"/>
    </row>
    <row r="145" spans="10:10" ht="15.75" customHeight="1" x14ac:dyDescent="0.25">
      <c r="J145" s="62"/>
    </row>
    <row r="146" spans="10:10" ht="15.75" customHeight="1" x14ac:dyDescent="0.25">
      <c r="J146" s="62"/>
    </row>
    <row r="147" spans="10:10" ht="15.75" customHeight="1" x14ac:dyDescent="0.25">
      <c r="J147" s="62"/>
    </row>
    <row r="148" spans="10:10" ht="15.75" customHeight="1" x14ac:dyDescent="0.25">
      <c r="J148" s="62"/>
    </row>
    <row r="149" spans="10:10" ht="15.75" customHeight="1" x14ac:dyDescent="0.25">
      <c r="J149" s="62"/>
    </row>
    <row r="150" spans="10:10" ht="15.75" customHeight="1" x14ac:dyDescent="0.25">
      <c r="J150" s="62"/>
    </row>
    <row r="151" spans="10:10" ht="15.75" customHeight="1" x14ac:dyDescent="0.25">
      <c r="J151" s="62"/>
    </row>
    <row r="152" spans="10:10" ht="15.75" customHeight="1" x14ac:dyDescent="0.25">
      <c r="J152" s="62"/>
    </row>
    <row r="153" spans="10:10" ht="15.75" customHeight="1" x14ac:dyDescent="0.25">
      <c r="J153" s="62"/>
    </row>
    <row r="154" spans="10:10" ht="15.75" customHeight="1" x14ac:dyDescent="0.25">
      <c r="J154" s="62"/>
    </row>
    <row r="155" spans="10:10" ht="15.75" customHeight="1" x14ac:dyDescent="0.25">
      <c r="J155" s="62"/>
    </row>
    <row r="156" spans="10:10" ht="15.75" customHeight="1" x14ac:dyDescent="0.25">
      <c r="J156" s="62"/>
    </row>
    <row r="157" spans="10:10" ht="15.75" customHeight="1" x14ac:dyDescent="0.25">
      <c r="J157" s="62"/>
    </row>
    <row r="158" spans="10:10" ht="15.75" customHeight="1" x14ac:dyDescent="0.25">
      <c r="J158" s="62"/>
    </row>
    <row r="159" spans="10:10" ht="15.75" customHeight="1" x14ac:dyDescent="0.25">
      <c r="J159" s="62"/>
    </row>
    <row r="160" spans="10:10" ht="15.75" customHeight="1" x14ac:dyDescent="0.25">
      <c r="J160" s="62"/>
    </row>
    <row r="161" spans="10:10" ht="15.75" customHeight="1" x14ac:dyDescent="0.25">
      <c r="J161" s="62"/>
    </row>
    <row r="162" spans="10:10" ht="15.75" customHeight="1" x14ac:dyDescent="0.25">
      <c r="J162" s="62"/>
    </row>
    <row r="163" spans="10:10" ht="15.75" customHeight="1" x14ac:dyDescent="0.25">
      <c r="J163" s="62"/>
    </row>
    <row r="164" spans="10:10" ht="15.75" customHeight="1" x14ac:dyDescent="0.25">
      <c r="J164" s="62"/>
    </row>
    <row r="165" spans="10:10" ht="15.75" customHeight="1" x14ac:dyDescent="0.25">
      <c r="J165" s="62"/>
    </row>
    <row r="166" spans="10:10" ht="15.75" customHeight="1" x14ac:dyDescent="0.25">
      <c r="J166" s="62"/>
    </row>
    <row r="167" spans="10:10" ht="15.75" customHeight="1" x14ac:dyDescent="0.25">
      <c r="J167" s="62"/>
    </row>
    <row r="168" spans="10:10" ht="15.75" customHeight="1" x14ac:dyDescent="0.25">
      <c r="J168" s="62"/>
    </row>
    <row r="169" spans="10:10" ht="15.75" customHeight="1" x14ac:dyDescent="0.25">
      <c r="J169" s="62"/>
    </row>
    <row r="170" spans="10:10" ht="15.75" customHeight="1" x14ac:dyDescent="0.25">
      <c r="J170" s="62"/>
    </row>
    <row r="171" spans="10:10" ht="15.75" customHeight="1" x14ac:dyDescent="0.25">
      <c r="J171" s="62"/>
    </row>
    <row r="172" spans="10:10" ht="15.75" customHeight="1" x14ac:dyDescent="0.25">
      <c r="J172" s="62"/>
    </row>
    <row r="173" spans="10:10" ht="15.75" customHeight="1" x14ac:dyDescent="0.25">
      <c r="J173" s="62"/>
    </row>
    <row r="174" spans="10:10" ht="15.75" customHeight="1" x14ac:dyDescent="0.25">
      <c r="J174" s="62"/>
    </row>
    <row r="175" spans="10:10" ht="15.75" customHeight="1" x14ac:dyDescent="0.25">
      <c r="J175" s="62"/>
    </row>
    <row r="176" spans="10:10" ht="15.75" customHeight="1" x14ac:dyDescent="0.25">
      <c r="J176" s="62"/>
    </row>
    <row r="177" spans="10:10" ht="15.75" customHeight="1" x14ac:dyDescent="0.25">
      <c r="J177" s="62"/>
    </row>
    <row r="178" spans="10:10" ht="15.75" customHeight="1" x14ac:dyDescent="0.25">
      <c r="J178" s="62"/>
    </row>
    <row r="179" spans="10:10" ht="15.75" customHeight="1" x14ac:dyDescent="0.25">
      <c r="J179" s="62"/>
    </row>
    <row r="180" spans="10:10" ht="15.75" customHeight="1" x14ac:dyDescent="0.25">
      <c r="J180" s="62"/>
    </row>
    <row r="181" spans="10:10" ht="15.75" customHeight="1" x14ac:dyDescent="0.25">
      <c r="J181" s="62"/>
    </row>
    <row r="182" spans="10:10" ht="15.75" customHeight="1" x14ac:dyDescent="0.25">
      <c r="J182" s="62"/>
    </row>
    <row r="183" spans="10:10" ht="15.75" customHeight="1" x14ac:dyDescent="0.25">
      <c r="J183" s="62"/>
    </row>
    <row r="184" spans="10:10" ht="15.75" customHeight="1" x14ac:dyDescent="0.25">
      <c r="J184" s="62"/>
    </row>
    <row r="185" spans="10:10" ht="15.75" customHeight="1" x14ac:dyDescent="0.25">
      <c r="J185" s="62"/>
    </row>
    <row r="186" spans="10:10" ht="15.75" customHeight="1" x14ac:dyDescent="0.25">
      <c r="J186" s="62"/>
    </row>
    <row r="187" spans="10:10" ht="15.75" customHeight="1" x14ac:dyDescent="0.25">
      <c r="J187" s="62"/>
    </row>
    <row r="188" spans="10:10" ht="15.75" customHeight="1" x14ac:dyDescent="0.25">
      <c r="J188" s="62"/>
    </row>
    <row r="189" spans="10:10" ht="15.75" customHeight="1" x14ac:dyDescent="0.25">
      <c r="J189" s="62"/>
    </row>
    <row r="190" spans="10:10" ht="15.75" customHeight="1" x14ac:dyDescent="0.25">
      <c r="J190" s="62"/>
    </row>
    <row r="191" spans="10:10" ht="15.75" customHeight="1" x14ac:dyDescent="0.25">
      <c r="J191" s="62"/>
    </row>
    <row r="192" spans="10:10" ht="15.75" customHeight="1" x14ac:dyDescent="0.25">
      <c r="J192" s="62"/>
    </row>
    <row r="193" spans="10:10" ht="15.75" customHeight="1" x14ac:dyDescent="0.25">
      <c r="J193" s="62"/>
    </row>
    <row r="194" spans="10:10" ht="15.75" customHeight="1" x14ac:dyDescent="0.25">
      <c r="J194" s="62"/>
    </row>
    <row r="195" spans="10:10" ht="15.75" customHeight="1" x14ac:dyDescent="0.25">
      <c r="J195" s="62"/>
    </row>
    <row r="196" spans="10:10" ht="15.75" customHeight="1" x14ac:dyDescent="0.25">
      <c r="J196" s="62"/>
    </row>
    <row r="197" spans="10:10" ht="15.75" customHeight="1" x14ac:dyDescent="0.25">
      <c r="J197" s="62"/>
    </row>
    <row r="198" spans="10:10" ht="15.75" customHeight="1" x14ac:dyDescent="0.25">
      <c r="J198" s="62"/>
    </row>
    <row r="199" spans="10:10" ht="15.75" customHeight="1" x14ac:dyDescent="0.25">
      <c r="J199" s="62"/>
    </row>
    <row r="200" spans="10:10" ht="15.75" customHeight="1" x14ac:dyDescent="0.25">
      <c r="J200" s="62"/>
    </row>
    <row r="201" spans="10:10" ht="15.75" customHeight="1" x14ac:dyDescent="0.25">
      <c r="J201" s="62"/>
    </row>
    <row r="202" spans="10:10" ht="15.75" customHeight="1" x14ac:dyDescent="0.25">
      <c r="J202" s="62"/>
    </row>
    <row r="203" spans="10:10" ht="15.75" customHeight="1" x14ac:dyDescent="0.25">
      <c r="J203" s="62"/>
    </row>
    <row r="204" spans="10:10" ht="15.75" customHeight="1" x14ac:dyDescent="0.25">
      <c r="J204" s="62"/>
    </row>
    <row r="205" spans="10:10" ht="15.75" customHeight="1" x14ac:dyDescent="0.25">
      <c r="J205" s="62"/>
    </row>
    <row r="206" spans="10:10" ht="15.75" customHeight="1" x14ac:dyDescent="0.25">
      <c r="J206" s="62"/>
    </row>
    <row r="207" spans="10:10" ht="15.75" customHeight="1" x14ac:dyDescent="0.25">
      <c r="J207" s="62"/>
    </row>
    <row r="208" spans="10:10" ht="15.75" customHeight="1" x14ac:dyDescent="0.25">
      <c r="J208" s="62"/>
    </row>
    <row r="209" spans="10:10" ht="15.75" customHeight="1" x14ac:dyDescent="0.25">
      <c r="J209" s="62"/>
    </row>
    <row r="210" spans="10:10" ht="15.75" customHeight="1" x14ac:dyDescent="0.25">
      <c r="J210" s="62"/>
    </row>
    <row r="211" spans="10:10" ht="15.75" customHeight="1" x14ac:dyDescent="0.25">
      <c r="J211" s="62"/>
    </row>
    <row r="212" spans="10:10" ht="15.75" customHeight="1" x14ac:dyDescent="0.25">
      <c r="J212" s="62"/>
    </row>
    <row r="213" spans="10:10" ht="15.75" customHeight="1" x14ac:dyDescent="0.25">
      <c r="J213" s="62"/>
    </row>
    <row r="214" spans="10:10" ht="15.75" customHeight="1" x14ac:dyDescent="0.25">
      <c r="J214" s="62"/>
    </row>
    <row r="215" spans="10:10" ht="15.75" customHeight="1" x14ac:dyDescent="0.25">
      <c r="J215" s="62"/>
    </row>
    <row r="216" spans="10:10" ht="15.75" customHeight="1" x14ac:dyDescent="0.25">
      <c r="J216" s="62"/>
    </row>
    <row r="217" spans="10:10" ht="15.75" customHeight="1" x14ac:dyDescent="0.25">
      <c r="J217" s="62"/>
    </row>
    <row r="218" spans="10:10" ht="15.75" customHeight="1" x14ac:dyDescent="0.25">
      <c r="J218" s="62"/>
    </row>
    <row r="219" spans="10:10" ht="15.75" customHeight="1" x14ac:dyDescent="0.25">
      <c r="J219" s="62"/>
    </row>
    <row r="220" spans="10:10" ht="15.75" customHeight="1" x14ac:dyDescent="0.25">
      <c r="J220" s="62"/>
    </row>
    <row r="221" spans="10:10" ht="15.75" customHeight="1" x14ac:dyDescent="0.25">
      <c r="J221" s="62"/>
    </row>
    <row r="222" spans="10:10" ht="15.75" customHeight="1" x14ac:dyDescent="0.25">
      <c r="J222" s="62"/>
    </row>
    <row r="223" spans="10:10" ht="15.75" customHeight="1" x14ac:dyDescent="0.25">
      <c r="J223" s="62"/>
    </row>
    <row r="224" spans="10:10" ht="15.75" customHeight="1" x14ac:dyDescent="0.25">
      <c r="J224" s="62"/>
    </row>
    <row r="225" spans="10:10" ht="15.75" customHeight="1" x14ac:dyDescent="0.25">
      <c r="J225" s="62"/>
    </row>
    <row r="226" spans="10:10" ht="15.75" customHeight="1" x14ac:dyDescent="0.25">
      <c r="J226" s="62"/>
    </row>
    <row r="227" spans="10:10" ht="15.75" customHeight="1" x14ac:dyDescent="0.25">
      <c r="J227" s="62"/>
    </row>
    <row r="228" spans="10:10" ht="15.75" customHeight="1" x14ac:dyDescent="0.25">
      <c r="J228" s="62"/>
    </row>
    <row r="229" spans="10:10" ht="15.75" customHeight="1" x14ac:dyDescent="0.25">
      <c r="J229" s="62"/>
    </row>
    <row r="230" spans="10:10" ht="15.75" customHeight="1" x14ac:dyDescent="0.25">
      <c r="J230" s="62"/>
    </row>
    <row r="231" spans="10:10" ht="15.75" customHeight="1" x14ac:dyDescent="0.25">
      <c r="J231" s="62"/>
    </row>
    <row r="232" spans="10:10" ht="15.75" customHeight="1" x14ac:dyDescent="0.25">
      <c r="J232" s="62"/>
    </row>
    <row r="233" spans="10:10" ht="15.75" customHeight="1" x14ac:dyDescent="0.25">
      <c r="J233" s="62"/>
    </row>
    <row r="234" spans="10:10" ht="15.75" customHeight="1" x14ac:dyDescent="0.25">
      <c r="J234" s="62"/>
    </row>
    <row r="235" spans="10:10" ht="15.75" customHeight="1" x14ac:dyDescent="0.25">
      <c r="J235" s="62"/>
    </row>
    <row r="236" spans="10:10" ht="15.75" customHeight="1" x14ac:dyDescent="0.25">
      <c r="J236" s="62"/>
    </row>
    <row r="237" spans="10:10" ht="15.75" customHeight="1" x14ac:dyDescent="0.25">
      <c r="J237" s="62"/>
    </row>
    <row r="238" spans="10:10" ht="15.75" customHeight="1" x14ac:dyDescent="0.25">
      <c r="J238" s="62"/>
    </row>
    <row r="239" spans="10:10" ht="15.75" customHeight="1" x14ac:dyDescent="0.25">
      <c r="J239" s="62"/>
    </row>
    <row r="240" spans="10:10" ht="15.75" customHeight="1" x14ac:dyDescent="0.25">
      <c r="J240" s="62"/>
    </row>
    <row r="241" spans="10:10" ht="15.75" customHeight="1" x14ac:dyDescent="0.25">
      <c r="J241" s="62"/>
    </row>
    <row r="242" spans="10:10" ht="15.75" customHeight="1" x14ac:dyDescent="0.25">
      <c r="J242" s="62"/>
    </row>
    <row r="243" spans="10:10" ht="15.75" customHeight="1" x14ac:dyDescent="0.25">
      <c r="J243" s="62"/>
    </row>
    <row r="244" spans="10:10" ht="15.75" customHeight="1" x14ac:dyDescent="0.25">
      <c r="J244" s="62"/>
    </row>
    <row r="245" spans="10:10" ht="15.75" customHeight="1" x14ac:dyDescent="0.25">
      <c r="J245" s="62"/>
    </row>
    <row r="246" spans="10:10" ht="15.75" customHeight="1" x14ac:dyDescent="0.25">
      <c r="J246" s="62"/>
    </row>
    <row r="247" spans="10:10" ht="15.75" customHeight="1" x14ac:dyDescent="0.25">
      <c r="J247" s="62"/>
    </row>
    <row r="248" spans="10:10" ht="15.75" customHeight="1" x14ac:dyDescent="0.25">
      <c r="J248" s="62"/>
    </row>
    <row r="249" spans="10:10" ht="15.75" customHeight="1" x14ac:dyDescent="0.25">
      <c r="J249" s="62"/>
    </row>
    <row r="250" spans="10:10" ht="15.75" customHeight="1" x14ac:dyDescent="0.25">
      <c r="J250" s="62"/>
    </row>
    <row r="251" spans="10:10" ht="15.75" customHeight="1" x14ac:dyDescent="0.25">
      <c r="J251" s="62"/>
    </row>
    <row r="252" spans="10:10" ht="15.75" customHeight="1" x14ac:dyDescent="0.25">
      <c r="J252" s="62"/>
    </row>
    <row r="253" spans="10:10" ht="15.75" customHeight="1" x14ac:dyDescent="0.25">
      <c r="J253" s="62"/>
    </row>
    <row r="254" spans="10:10" ht="15.75" customHeight="1" x14ac:dyDescent="0.25">
      <c r="J254" s="62"/>
    </row>
    <row r="255" spans="10:10" ht="15.75" customHeight="1" x14ac:dyDescent="0.25">
      <c r="J255" s="62"/>
    </row>
    <row r="256" spans="10:10" ht="15.75" customHeight="1" x14ac:dyDescent="0.25">
      <c r="J256" s="62"/>
    </row>
    <row r="257" spans="10:10" ht="15.75" customHeight="1" x14ac:dyDescent="0.25">
      <c r="J257" s="62"/>
    </row>
    <row r="258" spans="10:10" ht="15.75" customHeight="1" x14ac:dyDescent="0.25">
      <c r="J258" s="62"/>
    </row>
    <row r="259" spans="10:10" ht="15.75" customHeight="1" x14ac:dyDescent="0.25">
      <c r="J259" s="62"/>
    </row>
    <row r="260" spans="10:10" ht="15.75" customHeight="1" x14ac:dyDescent="0.25">
      <c r="J260" s="62"/>
    </row>
    <row r="261" spans="10:10" ht="15.75" customHeight="1" x14ac:dyDescent="0.25">
      <c r="J261" s="62"/>
    </row>
    <row r="262" spans="10:10" ht="15.75" customHeight="1" x14ac:dyDescent="0.25">
      <c r="J262" s="62"/>
    </row>
    <row r="263" spans="10:10" ht="15.75" customHeight="1" x14ac:dyDescent="0.25">
      <c r="J263" s="62"/>
    </row>
    <row r="264" spans="10:10" ht="15.75" customHeight="1" x14ac:dyDescent="0.25">
      <c r="J264" s="62"/>
    </row>
    <row r="265" spans="10:10" ht="15.75" customHeight="1" x14ac:dyDescent="0.25">
      <c r="J265" s="62"/>
    </row>
    <row r="266" spans="10:10" ht="15.75" customHeight="1" x14ac:dyDescent="0.25">
      <c r="J266" s="62"/>
    </row>
    <row r="267" spans="10:10" ht="15.75" customHeight="1" x14ac:dyDescent="0.25">
      <c r="J267" s="62"/>
    </row>
    <row r="268" spans="10:10" ht="15.75" customHeight="1" x14ac:dyDescent="0.25">
      <c r="J268" s="62"/>
    </row>
    <row r="269" spans="10:10" ht="15.75" customHeight="1" x14ac:dyDescent="0.25">
      <c r="J269" s="62"/>
    </row>
    <row r="270" spans="10:10" ht="15.75" customHeight="1" x14ac:dyDescent="0.25">
      <c r="J270" s="62"/>
    </row>
    <row r="271" spans="10:10" ht="15.75" customHeight="1" x14ac:dyDescent="0.25">
      <c r="J271" s="62"/>
    </row>
    <row r="272" spans="10:10" ht="15.75" customHeight="1" x14ac:dyDescent="0.25">
      <c r="J272" s="62"/>
    </row>
    <row r="273" spans="10:10" ht="15.75" customHeight="1" x14ac:dyDescent="0.25">
      <c r="J273" s="62"/>
    </row>
    <row r="274" spans="10:10" ht="15.75" customHeight="1" x14ac:dyDescent="0.25">
      <c r="J274" s="62"/>
    </row>
    <row r="275" spans="10:10" ht="15.75" customHeight="1" x14ac:dyDescent="0.25">
      <c r="J275" s="62"/>
    </row>
    <row r="276" spans="10:10" ht="15.75" customHeight="1" x14ac:dyDescent="0.25">
      <c r="J276" s="62"/>
    </row>
    <row r="277" spans="10:10" ht="15.75" customHeight="1" x14ac:dyDescent="0.25">
      <c r="J277" s="62"/>
    </row>
    <row r="278" spans="10:10" ht="15.75" customHeight="1" x14ac:dyDescent="0.25">
      <c r="J278" s="62"/>
    </row>
    <row r="279" spans="10:10" ht="15.75" customHeight="1" x14ac:dyDescent="0.25">
      <c r="J279" s="62"/>
    </row>
    <row r="280" spans="10:10" ht="15.75" customHeight="1" x14ac:dyDescent="0.25">
      <c r="J280" s="62"/>
    </row>
    <row r="281" spans="10:10" ht="15.75" customHeight="1" x14ac:dyDescent="0.25">
      <c r="J281" s="62"/>
    </row>
    <row r="282" spans="10:10" ht="15.75" customHeight="1" x14ac:dyDescent="0.25">
      <c r="J282" s="62"/>
    </row>
    <row r="283" spans="10:10" ht="15.75" customHeight="1" x14ac:dyDescent="0.25">
      <c r="J283" s="62"/>
    </row>
    <row r="284" spans="10:10" ht="15.75" customHeight="1" x14ac:dyDescent="0.25">
      <c r="J284" s="62"/>
    </row>
    <row r="285" spans="10:10" ht="15.75" customHeight="1" x14ac:dyDescent="0.25">
      <c r="J285" s="62"/>
    </row>
    <row r="286" spans="10:10" ht="15.75" customHeight="1" x14ac:dyDescent="0.25">
      <c r="J286" s="62"/>
    </row>
    <row r="287" spans="10:10" ht="15.75" customHeight="1" x14ac:dyDescent="0.25">
      <c r="J287" s="62"/>
    </row>
    <row r="288" spans="10:10" ht="15.75" customHeight="1" x14ac:dyDescent="0.25">
      <c r="J288" s="62"/>
    </row>
    <row r="289" spans="10:10" ht="15.75" customHeight="1" x14ac:dyDescent="0.25">
      <c r="J289" s="62"/>
    </row>
    <row r="290" spans="10:10" ht="15.75" customHeight="1" x14ac:dyDescent="0.25">
      <c r="J290" s="62"/>
    </row>
    <row r="291" spans="10:10" ht="15.75" customHeight="1" x14ac:dyDescent="0.25">
      <c r="J291" s="62"/>
    </row>
    <row r="292" spans="10:10" ht="15.75" customHeight="1" x14ac:dyDescent="0.25">
      <c r="J292" s="62"/>
    </row>
    <row r="293" spans="10:10" ht="15.75" customHeight="1" x14ac:dyDescent="0.25">
      <c r="J293" s="62"/>
    </row>
    <row r="294" spans="10:10" ht="15.75" customHeight="1" x14ac:dyDescent="0.25">
      <c r="J294" s="62"/>
    </row>
    <row r="295" spans="10:10" ht="15.75" customHeight="1" x14ac:dyDescent="0.25">
      <c r="J295" s="62"/>
    </row>
    <row r="296" spans="10:10" ht="15.75" customHeight="1" x14ac:dyDescent="0.25">
      <c r="J296" s="62"/>
    </row>
    <row r="297" spans="10:10" ht="15.75" customHeight="1" x14ac:dyDescent="0.25">
      <c r="J297" s="62"/>
    </row>
    <row r="298" spans="10:10" ht="15.75" customHeight="1" x14ac:dyDescent="0.25">
      <c r="J298" s="62"/>
    </row>
    <row r="299" spans="10:10" ht="15.75" customHeight="1" x14ac:dyDescent="0.25">
      <c r="J299" s="62"/>
    </row>
    <row r="300" spans="10:10" ht="15.75" customHeight="1" x14ac:dyDescent="0.25">
      <c r="J300" s="62"/>
    </row>
    <row r="301" spans="10:10" ht="15.75" customHeight="1" x14ac:dyDescent="0.25">
      <c r="J301" s="62"/>
    </row>
    <row r="302" spans="10:10" ht="15.75" customHeight="1" x14ac:dyDescent="0.25">
      <c r="J302" s="62"/>
    </row>
    <row r="303" spans="10:10" ht="15.75" customHeight="1" x14ac:dyDescent="0.25">
      <c r="J303" s="62"/>
    </row>
    <row r="304" spans="10:10" ht="15.75" customHeight="1" x14ac:dyDescent="0.25">
      <c r="J304" s="62"/>
    </row>
    <row r="305" spans="10:10" ht="15.75" customHeight="1" x14ac:dyDescent="0.25">
      <c r="J305" s="62"/>
    </row>
    <row r="306" spans="10:10" ht="15.75" customHeight="1" x14ac:dyDescent="0.25">
      <c r="J306" s="62"/>
    </row>
    <row r="307" spans="10:10" ht="15.75" customHeight="1" x14ac:dyDescent="0.25">
      <c r="J307" s="62"/>
    </row>
    <row r="308" spans="10:10" ht="15.75" customHeight="1" x14ac:dyDescent="0.25">
      <c r="J308" s="62"/>
    </row>
    <row r="309" spans="10:10" ht="15.75" customHeight="1" x14ac:dyDescent="0.25">
      <c r="J309" s="62"/>
    </row>
    <row r="310" spans="10:10" ht="15.75" customHeight="1" x14ac:dyDescent="0.25">
      <c r="J310" s="62"/>
    </row>
    <row r="311" spans="10:10" ht="15.75" customHeight="1" x14ac:dyDescent="0.25">
      <c r="J311" s="62"/>
    </row>
    <row r="312" spans="10:10" ht="15.75" customHeight="1" x14ac:dyDescent="0.25">
      <c r="J312" s="62"/>
    </row>
    <row r="313" spans="10:10" ht="15.75" customHeight="1" x14ac:dyDescent="0.25">
      <c r="J313" s="62"/>
    </row>
    <row r="314" spans="10:10" ht="15.75" customHeight="1" x14ac:dyDescent="0.25">
      <c r="J314" s="62"/>
    </row>
    <row r="315" spans="10:10" ht="15.75" customHeight="1" x14ac:dyDescent="0.25">
      <c r="J315" s="62"/>
    </row>
    <row r="316" spans="10:10" ht="15.75" customHeight="1" x14ac:dyDescent="0.25">
      <c r="J316" s="62"/>
    </row>
    <row r="317" spans="10:10" ht="15.75" customHeight="1" x14ac:dyDescent="0.25">
      <c r="J317" s="62"/>
    </row>
    <row r="318" spans="10:10" ht="15.75" customHeight="1" x14ac:dyDescent="0.25">
      <c r="J318" s="62"/>
    </row>
    <row r="319" spans="10:10" ht="15.75" customHeight="1" x14ac:dyDescent="0.25">
      <c r="J319" s="62"/>
    </row>
    <row r="320" spans="10:10" ht="15.75" customHeight="1" x14ac:dyDescent="0.25">
      <c r="J320" s="62"/>
    </row>
    <row r="321" spans="10:10" ht="15.75" customHeight="1" x14ac:dyDescent="0.25">
      <c r="J321" s="62"/>
    </row>
    <row r="322" spans="10:10" ht="15.75" customHeight="1" x14ac:dyDescent="0.25">
      <c r="J322" s="62"/>
    </row>
    <row r="323" spans="10:10" ht="15.75" customHeight="1" x14ac:dyDescent="0.25">
      <c r="J323" s="62"/>
    </row>
    <row r="324" spans="10:10" ht="15.75" customHeight="1" x14ac:dyDescent="0.25">
      <c r="J324" s="62"/>
    </row>
    <row r="325" spans="10:10" ht="15.75" customHeight="1" x14ac:dyDescent="0.25">
      <c r="J325" s="62"/>
    </row>
    <row r="326" spans="10:10" ht="15.75" customHeight="1" x14ac:dyDescent="0.25">
      <c r="J326" s="62"/>
    </row>
    <row r="327" spans="10:10" ht="15.75" customHeight="1" x14ac:dyDescent="0.25">
      <c r="J327" s="62"/>
    </row>
    <row r="328" spans="10:10" ht="15.75" customHeight="1" x14ac:dyDescent="0.25">
      <c r="J328" s="62"/>
    </row>
    <row r="329" spans="10:10" ht="15.75" customHeight="1" x14ac:dyDescent="0.25">
      <c r="J329" s="62"/>
    </row>
    <row r="330" spans="10:10" ht="15.75" customHeight="1" x14ac:dyDescent="0.25">
      <c r="J330" s="62"/>
    </row>
    <row r="331" spans="10:10" ht="15.75" customHeight="1" x14ac:dyDescent="0.25">
      <c r="J331" s="62"/>
    </row>
    <row r="332" spans="10:10" ht="15.75" customHeight="1" x14ac:dyDescent="0.25">
      <c r="J332" s="62"/>
    </row>
    <row r="333" spans="10:10" ht="15.75" customHeight="1" x14ac:dyDescent="0.25">
      <c r="J333" s="62"/>
    </row>
    <row r="334" spans="10:10" ht="15.75" customHeight="1" x14ac:dyDescent="0.25">
      <c r="J334" s="62"/>
    </row>
    <row r="335" spans="10:10" ht="15.75" customHeight="1" x14ac:dyDescent="0.25">
      <c r="J335" s="62"/>
    </row>
    <row r="336" spans="10:10" ht="15.75" customHeight="1" x14ac:dyDescent="0.25">
      <c r="J336" s="62"/>
    </row>
    <row r="337" spans="10:10" ht="15.75" customHeight="1" x14ac:dyDescent="0.25">
      <c r="J337" s="62"/>
    </row>
    <row r="338" spans="10:10" ht="15.75" customHeight="1" x14ac:dyDescent="0.25">
      <c r="J338" s="62"/>
    </row>
    <row r="339" spans="10:10" ht="15.75" customHeight="1" x14ac:dyDescent="0.25">
      <c r="J339" s="62"/>
    </row>
    <row r="340" spans="10:10" ht="15.75" customHeight="1" x14ac:dyDescent="0.25">
      <c r="J340" s="62"/>
    </row>
    <row r="341" spans="10:10" ht="15.75" customHeight="1" x14ac:dyDescent="0.25">
      <c r="J341" s="62"/>
    </row>
    <row r="342" spans="10:10" ht="15.75" customHeight="1" x14ac:dyDescent="0.25">
      <c r="J342" s="62"/>
    </row>
    <row r="343" spans="10:10" ht="15.75" customHeight="1" x14ac:dyDescent="0.25">
      <c r="J343" s="62"/>
    </row>
    <row r="344" spans="10:10" ht="15.75" customHeight="1" x14ac:dyDescent="0.25">
      <c r="J344" s="62"/>
    </row>
    <row r="345" spans="10:10" ht="15.75" customHeight="1" x14ac:dyDescent="0.25">
      <c r="J345" s="62"/>
    </row>
    <row r="346" spans="10:10" ht="15.75" customHeight="1" x14ac:dyDescent="0.25">
      <c r="J346" s="62"/>
    </row>
    <row r="347" spans="10:10" ht="15.75" customHeight="1" x14ac:dyDescent="0.25">
      <c r="J347" s="62"/>
    </row>
    <row r="348" spans="10:10" ht="15.75" customHeight="1" x14ac:dyDescent="0.25">
      <c r="J348" s="62"/>
    </row>
    <row r="349" spans="10:10" ht="15.75" customHeight="1" x14ac:dyDescent="0.25">
      <c r="J349" s="62"/>
    </row>
    <row r="350" spans="10:10" ht="15.75" customHeight="1" x14ac:dyDescent="0.25">
      <c r="J350" s="62"/>
    </row>
    <row r="351" spans="10:10" ht="15.75" customHeight="1" x14ac:dyDescent="0.25">
      <c r="J351" s="62"/>
    </row>
    <row r="352" spans="10:10" ht="15.75" customHeight="1" x14ac:dyDescent="0.25">
      <c r="J352" s="62"/>
    </row>
    <row r="353" spans="10:10" ht="15.75" customHeight="1" x14ac:dyDescent="0.25">
      <c r="J353" s="62"/>
    </row>
    <row r="354" spans="10:10" ht="15.75" customHeight="1" x14ac:dyDescent="0.25">
      <c r="J354" s="62"/>
    </row>
    <row r="355" spans="10:10" ht="15.75" customHeight="1" x14ac:dyDescent="0.25">
      <c r="J355" s="62"/>
    </row>
    <row r="356" spans="10:10" ht="15.75" customHeight="1" x14ac:dyDescent="0.25">
      <c r="J356" s="62"/>
    </row>
    <row r="357" spans="10:10" ht="15.75" customHeight="1" x14ac:dyDescent="0.25">
      <c r="J357" s="62"/>
    </row>
    <row r="358" spans="10:10" ht="15.75" customHeight="1" x14ac:dyDescent="0.25">
      <c r="J358" s="62"/>
    </row>
    <row r="359" spans="10:10" ht="15.75" customHeight="1" x14ac:dyDescent="0.25">
      <c r="J359" s="62"/>
    </row>
    <row r="360" spans="10:10" ht="15.75" customHeight="1" x14ac:dyDescent="0.25">
      <c r="J360" s="62"/>
    </row>
    <row r="361" spans="10:10" ht="15.75" customHeight="1" x14ac:dyDescent="0.25">
      <c r="J361" s="62"/>
    </row>
    <row r="362" spans="10:10" ht="15.75" customHeight="1" x14ac:dyDescent="0.25">
      <c r="J362" s="62"/>
    </row>
    <row r="363" spans="10:10" ht="15.75" customHeight="1" x14ac:dyDescent="0.25">
      <c r="J363" s="62"/>
    </row>
    <row r="364" spans="10:10" ht="15.75" customHeight="1" x14ac:dyDescent="0.25">
      <c r="J364" s="62"/>
    </row>
    <row r="365" spans="10:10" ht="15.75" customHeight="1" x14ac:dyDescent="0.25">
      <c r="J365" s="62"/>
    </row>
    <row r="366" spans="10:10" ht="15.75" customHeight="1" x14ac:dyDescent="0.25">
      <c r="J366" s="62"/>
    </row>
    <row r="367" spans="10:10" ht="15.75" customHeight="1" x14ac:dyDescent="0.25">
      <c r="J367" s="62"/>
    </row>
    <row r="368" spans="10:10" ht="15.75" customHeight="1" x14ac:dyDescent="0.25">
      <c r="J368" s="62"/>
    </row>
    <row r="369" spans="10:10" ht="15.75" customHeight="1" x14ac:dyDescent="0.25">
      <c r="J369" s="62"/>
    </row>
    <row r="370" spans="10:10" ht="15.75" customHeight="1" x14ac:dyDescent="0.25">
      <c r="J370" s="62"/>
    </row>
    <row r="371" spans="10:10" ht="15.75" customHeight="1" x14ac:dyDescent="0.25">
      <c r="J371" s="62"/>
    </row>
    <row r="372" spans="10:10" ht="15.75" customHeight="1" x14ac:dyDescent="0.25">
      <c r="J372" s="62"/>
    </row>
    <row r="373" spans="10:10" ht="15.75" customHeight="1" x14ac:dyDescent="0.25">
      <c r="J373" s="62"/>
    </row>
    <row r="374" spans="10:10" ht="15.75" customHeight="1" x14ac:dyDescent="0.25">
      <c r="J374" s="62"/>
    </row>
    <row r="375" spans="10:10" ht="15.75" customHeight="1" x14ac:dyDescent="0.25">
      <c r="J375" s="62"/>
    </row>
    <row r="376" spans="10:10" ht="15.75" customHeight="1" x14ac:dyDescent="0.25">
      <c r="J376" s="62"/>
    </row>
    <row r="377" spans="10:10" ht="15.75" customHeight="1" x14ac:dyDescent="0.25">
      <c r="J377" s="62"/>
    </row>
    <row r="378" spans="10:10" ht="15.75" customHeight="1" x14ac:dyDescent="0.25">
      <c r="J378" s="62"/>
    </row>
    <row r="379" spans="10:10" ht="15.75" customHeight="1" x14ac:dyDescent="0.25">
      <c r="J379" s="62"/>
    </row>
    <row r="380" spans="10:10" ht="15.75" customHeight="1" x14ac:dyDescent="0.25">
      <c r="J380" s="62"/>
    </row>
    <row r="381" spans="10:10" ht="15.75" customHeight="1" x14ac:dyDescent="0.25">
      <c r="J381" s="62"/>
    </row>
    <row r="382" spans="10:10" ht="15.75" customHeight="1" x14ac:dyDescent="0.25">
      <c r="J382" s="62"/>
    </row>
    <row r="383" spans="10:10" ht="15.75" customHeight="1" x14ac:dyDescent="0.25">
      <c r="J383" s="62"/>
    </row>
    <row r="384" spans="10:10" ht="15.75" customHeight="1" x14ac:dyDescent="0.25">
      <c r="J384" s="62"/>
    </row>
    <row r="385" spans="10:10" ht="15.75" customHeight="1" x14ac:dyDescent="0.25">
      <c r="J385" s="62"/>
    </row>
    <row r="386" spans="10:10" ht="15.75" customHeight="1" x14ac:dyDescent="0.25">
      <c r="J386" s="62"/>
    </row>
    <row r="387" spans="10:10" ht="15.75" customHeight="1" x14ac:dyDescent="0.25">
      <c r="J387" s="62"/>
    </row>
    <row r="388" spans="10:10" ht="15.75" customHeight="1" x14ac:dyDescent="0.25">
      <c r="J388" s="62"/>
    </row>
    <row r="389" spans="10:10" ht="15.75" customHeight="1" x14ac:dyDescent="0.25">
      <c r="J389" s="62"/>
    </row>
    <row r="390" spans="10:10" ht="15.75" customHeight="1" x14ac:dyDescent="0.25">
      <c r="J390" s="62"/>
    </row>
    <row r="391" spans="10:10" ht="15.75" customHeight="1" x14ac:dyDescent="0.25">
      <c r="J391" s="62"/>
    </row>
    <row r="392" spans="10:10" ht="15.75" customHeight="1" x14ac:dyDescent="0.25">
      <c r="J392" s="62"/>
    </row>
    <row r="393" spans="10:10" ht="15.75" customHeight="1" x14ac:dyDescent="0.25">
      <c r="J393" s="62"/>
    </row>
    <row r="394" spans="10:10" ht="15.75" customHeight="1" x14ac:dyDescent="0.25">
      <c r="J394" s="62"/>
    </row>
    <row r="395" spans="10:10" ht="15.75" customHeight="1" x14ac:dyDescent="0.25">
      <c r="J395" s="62"/>
    </row>
    <row r="396" spans="10:10" ht="15.75" customHeight="1" x14ac:dyDescent="0.25">
      <c r="J396" s="62"/>
    </row>
    <row r="397" spans="10:10" ht="15.75" customHeight="1" x14ac:dyDescent="0.25">
      <c r="J397" s="62"/>
    </row>
    <row r="398" spans="10:10" ht="15.75" customHeight="1" x14ac:dyDescent="0.25">
      <c r="J398" s="62"/>
    </row>
    <row r="399" spans="10:10" ht="15.75" customHeight="1" x14ac:dyDescent="0.25">
      <c r="J399" s="62"/>
    </row>
    <row r="400" spans="10:10" ht="15.75" customHeight="1" x14ac:dyDescent="0.25">
      <c r="J400" s="62"/>
    </row>
    <row r="401" spans="10:10" ht="15.75" customHeight="1" x14ac:dyDescent="0.25">
      <c r="J401" s="62"/>
    </row>
    <row r="402" spans="10:10" ht="15.75" customHeight="1" x14ac:dyDescent="0.25">
      <c r="J402" s="62"/>
    </row>
    <row r="403" spans="10:10" ht="15.75" customHeight="1" x14ac:dyDescent="0.25">
      <c r="J403" s="62"/>
    </row>
    <row r="404" spans="10:10" ht="15.75" customHeight="1" x14ac:dyDescent="0.25">
      <c r="J404" s="62"/>
    </row>
    <row r="405" spans="10:10" ht="15.75" customHeight="1" x14ac:dyDescent="0.25">
      <c r="J405" s="62"/>
    </row>
    <row r="406" spans="10:10" ht="15.75" customHeight="1" x14ac:dyDescent="0.25">
      <c r="J406" s="62"/>
    </row>
    <row r="407" spans="10:10" ht="15.75" customHeight="1" x14ac:dyDescent="0.25">
      <c r="J407" s="62"/>
    </row>
    <row r="408" spans="10:10" ht="15.75" customHeight="1" x14ac:dyDescent="0.25">
      <c r="J408" s="62"/>
    </row>
    <row r="409" spans="10:10" ht="15.75" customHeight="1" x14ac:dyDescent="0.25">
      <c r="J409" s="62"/>
    </row>
    <row r="410" spans="10:10" ht="15.75" customHeight="1" x14ac:dyDescent="0.25">
      <c r="J410" s="62"/>
    </row>
    <row r="411" spans="10:10" ht="15.75" customHeight="1" x14ac:dyDescent="0.25">
      <c r="J411" s="62"/>
    </row>
    <row r="412" spans="10:10" ht="15.75" customHeight="1" x14ac:dyDescent="0.25">
      <c r="J412" s="62"/>
    </row>
    <row r="413" spans="10:10" ht="15.75" customHeight="1" x14ac:dyDescent="0.25">
      <c r="J413" s="62"/>
    </row>
    <row r="414" spans="10:10" ht="15.75" customHeight="1" x14ac:dyDescent="0.25">
      <c r="J414" s="62"/>
    </row>
    <row r="415" spans="10:10" ht="15.75" customHeight="1" x14ac:dyDescent="0.25">
      <c r="J415" s="62"/>
    </row>
    <row r="416" spans="10:10" ht="15.75" customHeight="1" x14ac:dyDescent="0.25">
      <c r="J416" s="62"/>
    </row>
    <row r="417" spans="10:10" ht="15.75" customHeight="1" x14ac:dyDescent="0.25">
      <c r="J417" s="62"/>
    </row>
    <row r="418" spans="10:10" ht="15.75" customHeight="1" x14ac:dyDescent="0.25">
      <c r="J418" s="62"/>
    </row>
    <row r="419" spans="10:10" ht="15.75" customHeight="1" x14ac:dyDescent="0.25">
      <c r="J419" s="62"/>
    </row>
    <row r="420" spans="10:10" ht="15.75" customHeight="1" x14ac:dyDescent="0.25">
      <c r="J420" s="62"/>
    </row>
    <row r="421" spans="10:10" ht="15.75" customHeight="1" x14ac:dyDescent="0.25">
      <c r="J421" s="62"/>
    </row>
    <row r="422" spans="10:10" ht="15.75" customHeight="1" x14ac:dyDescent="0.25">
      <c r="J422" s="62"/>
    </row>
    <row r="423" spans="10:10" ht="15.75" customHeight="1" x14ac:dyDescent="0.25">
      <c r="J423" s="62"/>
    </row>
    <row r="424" spans="10:10" ht="15.75" customHeight="1" x14ac:dyDescent="0.25">
      <c r="J424" s="62"/>
    </row>
    <row r="425" spans="10:10" ht="15.75" customHeight="1" x14ac:dyDescent="0.25">
      <c r="J425" s="62"/>
    </row>
    <row r="426" spans="10:10" ht="15.75" customHeight="1" x14ac:dyDescent="0.25">
      <c r="J426" s="62"/>
    </row>
    <row r="427" spans="10:10" ht="15.75" customHeight="1" x14ac:dyDescent="0.25">
      <c r="J427" s="62"/>
    </row>
    <row r="428" spans="10:10" ht="15.75" customHeight="1" x14ac:dyDescent="0.25">
      <c r="J428" s="62"/>
    </row>
    <row r="429" spans="10:10" ht="15.75" customHeight="1" x14ac:dyDescent="0.25">
      <c r="J429" s="62"/>
    </row>
    <row r="430" spans="10:10" ht="15.75" customHeight="1" x14ac:dyDescent="0.25">
      <c r="J430" s="62"/>
    </row>
    <row r="431" spans="10:10" ht="15.75" customHeight="1" x14ac:dyDescent="0.25">
      <c r="J431" s="62"/>
    </row>
    <row r="432" spans="10:10" ht="15.75" customHeight="1" x14ac:dyDescent="0.25">
      <c r="J432" s="62"/>
    </row>
    <row r="433" spans="10:10" ht="15.75" customHeight="1" x14ac:dyDescent="0.25">
      <c r="J433" s="62"/>
    </row>
    <row r="434" spans="10:10" ht="15.75" customHeight="1" x14ac:dyDescent="0.25">
      <c r="J434" s="62"/>
    </row>
    <row r="435" spans="10:10" ht="15.75" customHeight="1" x14ac:dyDescent="0.25">
      <c r="J435" s="62"/>
    </row>
    <row r="436" spans="10:10" ht="15.75" customHeight="1" x14ac:dyDescent="0.25">
      <c r="J436" s="62"/>
    </row>
    <row r="437" spans="10:10" ht="15.75" customHeight="1" x14ac:dyDescent="0.25">
      <c r="J437" s="62"/>
    </row>
    <row r="438" spans="10:10" ht="15.75" customHeight="1" x14ac:dyDescent="0.25">
      <c r="J438" s="62"/>
    </row>
    <row r="439" spans="10:10" ht="15.75" customHeight="1" x14ac:dyDescent="0.25">
      <c r="J439" s="62"/>
    </row>
    <row r="440" spans="10:10" ht="15.75" customHeight="1" x14ac:dyDescent="0.25">
      <c r="J440" s="62"/>
    </row>
    <row r="441" spans="10:10" ht="15.75" customHeight="1" x14ac:dyDescent="0.25">
      <c r="J441" s="62"/>
    </row>
    <row r="442" spans="10:10" ht="15.75" customHeight="1" x14ac:dyDescent="0.25">
      <c r="J442" s="62"/>
    </row>
    <row r="443" spans="10:10" ht="15.75" customHeight="1" x14ac:dyDescent="0.25">
      <c r="J443" s="62"/>
    </row>
    <row r="444" spans="10:10" ht="15.75" customHeight="1" x14ac:dyDescent="0.25">
      <c r="J444" s="62"/>
    </row>
    <row r="445" spans="10:10" ht="15.75" customHeight="1" x14ac:dyDescent="0.25">
      <c r="J445" s="62"/>
    </row>
    <row r="446" spans="10:10" ht="15.75" customHeight="1" x14ac:dyDescent="0.25">
      <c r="J446" s="62"/>
    </row>
    <row r="447" spans="10:10" ht="15.75" customHeight="1" x14ac:dyDescent="0.25">
      <c r="J447" s="62"/>
    </row>
    <row r="448" spans="10:10" ht="15.75" customHeight="1" x14ac:dyDescent="0.25">
      <c r="J448" s="62"/>
    </row>
    <row r="449" spans="10:10" ht="15.75" customHeight="1" x14ac:dyDescent="0.25">
      <c r="J449" s="62"/>
    </row>
    <row r="450" spans="10:10" ht="15.75" customHeight="1" x14ac:dyDescent="0.25">
      <c r="J450" s="62"/>
    </row>
    <row r="451" spans="10:10" ht="15.75" customHeight="1" x14ac:dyDescent="0.25">
      <c r="J451" s="62"/>
    </row>
    <row r="452" spans="10:10" ht="15.75" customHeight="1" x14ac:dyDescent="0.25">
      <c r="J452" s="62"/>
    </row>
    <row r="453" spans="10:10" ht="15.75" customHeight="1" x14ac:dyDescent="0.25">
      <c r="J453" s="62"/>
    </row>
    <row r="454" spans="10:10" ht="15.75" customHeight="1" x14ac:dyDescent="0.25">
      <c r="J454" s="62"/>
    </row>
    <row r="455" spans="10:10" ht="15.75" customHeight="1" x14ac:dyDescent="0.25">
      <c r="J455" s="62"/>
    </row>
    <row r="456" spans="10:10" ht="15.75" customHeight="1" x14ac:dyDescent="0.25">
      <c r="J456" s="62"/>
    </row>
    <row r="457" spans="10:10" ht="15.75" customHeight="1" x14ac:dyDescent="0.25">
      <c r="J457" s="62"/>
    </row>
    <row r="458" spans="10:10" ht="15.75" customHeight="1" x14ac:dyDescent="0.25">
      <c r="J458" s="62"/>
    </row>
    <row r="459" spans="10:10" ht="15.75" customHeight="1" x14ac:dyDescent="0.25">
      <c r="J459" s="62"/>
    </row>
    <row r="460" spans="10:10" ht="15.75" customHeight="1" x14ac:dyDescent="0.25">
      <c r="J460" s="62"/>
    </row>
    <row r="461" spans="10:10" ht="15.75" customHeight="1" x14ac:dyDescent="0.25">
      <c r="J461" s="62"/>
    </row>
    <row r="462" spans="10:10" ht="15.75" customHeight="1" x14ac:dyDescent="0.25">
      <c r="J462" s="62"/>
    </row>
    <row r="463" spans="10:10" ht="15.75" customHeight="1" x14ac:dyDescent="0.25">
      <c r="J463" s="62"/>
    </row>
    <row r="464" spans="10:10" ht="15.75" customHeight="1" x14ac:dyDescent="0.25">
      <c r="J464" s="62"/>
    </row>
    <row r="465" spans="10:10" ht="15.75" customHeight="1" x14ac:dyDescent="0.25">
      <c r="J465" s="62"/>
    </row>
    <row r="466" spans="10:10" ht="15.75" customHeight="1" x14ac:dyDescent="0.25">
      <c r="J466" s="62"/>
    </row>
    <row r="467" spans="10:10" ht="15.75" customHeight="1" x14ac:dyDescent="0.25">
      <c r="J467" s="62"/>
    </row>
    <row r="468" spans="10:10" ht="15.75" customHeight="1" x14ac:dyDescent="0.25">
      <c r="J468" s="62"/>
    </row>
    <row r="469" spans="10:10" ht="15.75" customHeight="1" x14ac:dyDescent="0.25">
      <c r="J469" s="62"/>
    </row>
    <row r="470" spans="10:10" ht="15.75" customHeight="1" x14ac:dyDescent="0.25">
      <c r="J470" s="62"/>
    </row>
    <row r="471" spans="10:10" ht="15.75" customHeight="1" x14ac:dyDescent="0.25">
      <c r="J471" s="62"/>
    </row>
    <row r="472" spans="10:10" ht="15.75" customHeight="1" x14ac:dyDescent="0.25">
      <c r="J472" s="62"/>
    </row>
    <row r="473" spans="10:10" ht="15.75" customHeight="1" x14ac:dyDescent="0.25">
      <c r="J473" s="62"/>
    </row>
    <row r="474" spans="10:10" ht="15.75" customHeight="1" x14ac:dyDescent="0.25">
      <c r="J474" s="62"/>
    </row>
    <row r="475" spans="10:10" ht="15.75" customHeight="1" x14ac:dyDescent="0.25">
      <c r="J475" s="62"/>
    </row>
    <row r="476" spans="10:10" ht="15.75" customHeight="1" x14ac:dyDescent="0.25">
      <c r="J476" s="62"/>
    </row>
    <row r="477" spans="10:10" ht="15.75" customHeight="1" x14ac:dyDescent="0.25">
      <c r="J477" s="62"/>
    </row>
    <row r="478" spans="10:10" ht="15.75" customHeight="1" x14ac:dyDescent="0.25">
      <c r="J478" s="62"/>
    </row>
    <row r="479" spans="10:10" ht="15.75" customHeight="1" x14ac:dyDescent="0.25">
      <c r="J479" s="62"/>
    </row>
    <row r="480" spans="10:10" ht="15.75" customHeight="1" x14ac:dyDescent="0.25">
      <c r="J480" s="62"/>
    </row>
    <row r="481" spans="10:10" ht="15.75" customHeight="1" x14ac:dyDescent="0.25">
      <c r="J481" s="62"/>
    </row>
    <row r="482" spans="10:10" ht="15.75" customHeight="1" x14ac:dyDescent="0.25">
      <c r="J482" s="62"/>
    </row>
    <row r="483" spans="10:10" ht="15.75" customHeight="1" x14ac:dyDescent="0.25">
      <c r="J483" s="62"/>
    </row>
    <row r="484" spans="10:10" ht="15.75" customHeight="1" x14ac:dyDescent="0.25">
      <c r="J484" s="62"/>
    </row>
    <row r="485" spans="10:10" ht="15.75" customHeight="1" x14ac:dyDescent="0.25">
      <c r="J485" s="62"/>
    </row>
    <row r="486" spans="10:10" ht="15.75" customHeight="1" x14ac:dyDescent="0.25">
      <c r="J486" s="62"/>
    </row>
    <row r="487" spans="10:10" ht="15.75" customHeight="1" x14ac:dyDescent="0.25">
      <c r="J487" s="62"/>
    </row>
    <row r="488" spans="10:10" ht="15.75" customHeight="1" x14ac:dyDescent="0.25">
      <c r="J488" s="62"/>
    </row>
    <row r="489" spans="10:10" ht="15.75" customHeight="1" x14ac:dyDescent="0.25">
      <c r="J489" s="62"/>
    </row>
    <row r="490" spans="10:10" ht="15.75" customHeight="1" x14ac:dyDescent="0.25">
      <c r="J490" s="62"/>
    </row>
    <row r="491" spans="10:10" ht="15.75" customHeight="1" x14ac:dyDescent="0.25">
      <c r="J491" s="62"/>
    </row>
    <row r="492" spans="10:10" ht="15.75" customHeight="1" x14ac:dyDescent="0.25">
      <c r="J492" s="62"/>
    </row>
    <row r="493" spans="10:10" ht="15.75" customHeight="1" x14ac:dyDescent="0.25">
      <c r="J493" s="62"/>
    </row>
    <row r="494" spans="10:10" ht="15.75" customHeight="1" x14ac:dyDescent="0.25">
      <c r="J494" s="62"/>
    </row>
    <row r="495" spans="10:10" ht="15.75" customHeight="1" x14ac:dyDescent="0.25">
      <c r="J495" s="62"/>
    </row>
    <row r="496" spans="10:10" ht="15.75" customHeight="1" x14ac:dyDescent="0.25">
      <c r="J496" s="62"/>
    </row>
    <row r="497" spans="10:10" ht="15.75" customHeight="1" x14ac:dyDescent="0.25">
      <c r="J497" s="62"/>
    </row>
    <row r="498" spans="10:10" ht="15.75" customHeight="1" x14ac:dyDescent="0.25">
      <c r="J498" s="62"/>
    </row>
    <row r="499" spans="10:10" ht="15.75" customHeight="1" x14ac:dyDescent="0.25">
      <c r="J499" s="62"/>
    </row>
    <row r="500" spans="10:10" ht="15.75" customHeight="1" x14ac:dyDescent="0.25">
      <c r="J500" s="62"/>
    </row>
    <row r="501" spans="10:10" ht="15.75" customHeight="1" x14ac:dyDescent="0.25">
      <c r="J501" s="62"/>
    </row>
    <row r="502" spans="10:10" ht="15.75" customHeight="1" x14ac:dyDescent="0.25">
      <c r="J502" s="62"/>
    </row>
    <row r="503" spans="10:10" ht="15.75" customHeight="1" x14ac:dyDescent="0.25">
      <c r="J503" s="62"/>
    </row>
    <row r="504" spans="10:10" ht="15.75" customHeight="1" x14ac:dyDescent="0.25">
      <c r="J504" s="62"/>
    </row>
    <row r="505" spans="10:10" ht="15.75" customHeight="1" x14ac:dyDescent="0.25">
      <c r="J505" s="62"/>
    </row>
    <row r="506" spans="10:10" ht="15.75" customHeight="1" x14ac:dyDescent="0.25">
      <c r="J506" s="62"/>
    </row>
    <row r="507" spans="10:10" ht="15.75" customHeight="1" x14ac:dyDescent="0.25">
      <c r="J507" s="62"/>
    </row>
    <row r="508" spans="10:10" ht="15.75" customHeight="1" x14ac:dyDescent="0.25">
      <c r="J508" s="62"/>
    </row>
    <row r="509" spans="10:10" ht="15.75" customHeight="1" x14ac:dyDescent="0.25">
      <c r="J509" s="62"/>
    </row>
    <row r="510" spans="10:10" ht="15.75" customHeight="1" x14ac:dyDescent="0.25">
      <c r="J510" s="62"/>
    </row>
    <row r="511" spans="10:10" ht="15.75" customHeight="1" x14ac:dyDescent="0.25">
      <c r="J511" s="62"/>
    </row>
    <row r="512" spans="10:10" ht="15.75" customHeight="1" x14ac:dyDescent="0.25">
      <c r="J512" s="62"/>
    </row>
    <row r="513" spans="10:10" ht="15.75" customHeight="1" x14ac:dyDescent="0.25">
      <c r="J513" s="62"/>
    </row>
    <row r="514" spans="10:10" ht="15.75" customHeight="1" x14ac:dyDescent="0.25">
      <c r="J514" s="62"/>
    </row>
    <row r="515" spans="10:10" ht="15.75" customHeight="1" x14ac:dyDescent="0.25">
      <c r="J515" s="62"/>
    </row>
    <row r="516" spans="10:10" ht="15.75" customHeight="1" x14ac:dyDescent="0.25">
      <c r="J516" s="62"/>
    </row>
    <row r="517" spans="10:10" ht="15.75" customHeight="1" x14ac:dyDescent="0.25">
      <c r="J517" s="62"/>
    </row>
    <row r="518" spans="10:10" ht="15.75" customHeight="1" x14ac:dyDescent="0.25">
      <c r="J518" s="62"/>
    </row>
    <row r="519" spans="10:10" ht="15.75" customHeight="1" x14ac:dyDescent="0.25">
      <c r="J519" s="62"/>
    </row>
    <row r="520" spans="10:10" ht="15.75" customHeight="1" x14ac:dyDescent="0.25">
      <c r="J520" s="62"/>
    </row>
    <row r="521" spans="10:10" ht="15.75" customHeight="1" x14ac:dyDescent="0.25">
      <c r="J521" s="62"/>
    </row>
    <row r="522" spans="10:10" ht="15.75" customHeight="1" x14ac:dyDescent="0.25">
      <c r="J522" s="62"/>
    </row>
    <row r="523" spans="10:10" ht="15.75" customHeight="1" x14ac:dyDescent="0.25">
      <c r="J523" s="62"/>
    </row>
    <row r="524" spans="10:10" ht="15.75" customHeight="1" x14ac:dyDescent="0.25">
      <c r="J524" s="62"/>
    </row>
    <row r="525" spans="10:10" ht="15.75" customHeight="1" x14ac:dyDescent="0.25">
      <c r="J525" s="62"/>
    </row>
    <row r="526" spans="10:10" ht="15.75" customHeight="1" x14ac:dyDescent="0.25">
      <c r="J526" s="62"/>
    </row>
    <row r="527" spans="10:10" ht="15.75" customHeight="1" x14ac:dyDescent="0.25">
      <c r="J527" s="62"/>
    </row>
    <row r="528" spans="10:10" ht="15.75" customHeight="1" x14ac:dyDescent="0.25">
      <c r="J528" s="62"/>
    </row>
    <row r="529" spans="10:10" ht="15.75" customHeight="1" x14ac:dyDescent="0.25">
      <c r="J529" s="62"/>
    </row>
    <row r="530" spans="10:10" ht="15.75" customHeight="1" x14ac:dyDescent="0.25">
      <c r="J530" s="62"/>
    </row>
    <row r="531" spans="10:10" ht="15.75" customHeight="1" x14ac:dyDescent="0.25">
      <c r="J531" s="62"/>
    </row>
    <row r="532" spans="10:10" ht="15.75" customHeight="1" x14ac:dyDescent="0.25">
      <c r="J532" s="62"/>
    </row>
    <row r="533" spans="10:10" ht="15.75" customHeight="1" x14ac:dyDescent="0.25">
      <c r="J533" s="62"/>
    </row>
    <row r="534" spans="10:10" ht="15.75" customHeight="1" x14ac:dyDescent="0.25">
      <c r="J534" s="62"/>
    </row>
    <row r="535" spans="10:10" ht="15.75" customHeight="1" x14ac:dyDescent="0.25">
      <c r="J535" s="62"/>
    </row>
    <row r="536" spans="10:10" ht="15.75" customHeight="1" x14ac:dyDescent="0.25">
      <c r="J536" s="62"/>
    </row>
    <row r="537" spans="10:10" ht="15.75" customHeight="1" x14ac:dyDescent="0.25">
      <c r="J537" s="62"/>
    </row>
    <row r="538" spans="10:10" ht="15.75" customHeight="1" x14ac:dyDescent="0.25">
      <c r="J538" s="62"/>
    </row>
    <row r="539" spans="10:10" ht="15.75" customHeight="1" x14ac:dyDescent="0.25">
      <c r="J539" s="62"/>
    </row>
    <row r="540" spans="10:10" ht="15.75" customHeight="1" x14ac:dyDescent="0.25">
      <c r="J540" s="62"/>
    </row>
    <row r="541" spans="10:10" ht="15.75" customHeight="1" x14ac:dyDescent="0.25">
      <c r="J541" s="62"/>
    </row>
    <row r="542" spans="10:10" ht="15.75" customHeight="1" x14ac:dyDescent="0.25">
      <c r="J542" s="62"/>
    </row>
    <row r="543" spans="10:10" ht="15.75" customHeight="1" x14ac:dyDescent="0.25">
      <c r="J543" s="62"/>
    </row>
    <row r="544" spans="10:10" ht="15.75" customHeight="1" x14ac:dyDescent="0.25">
      <c r="J544" s="62"/>
    </row>
    <row r="545" spans="10:10" ht="15.75" customHeight="1" x14ac:dyDescent="0.25">
      <c r="J545" s="62"/>
    </row>
    <row r="546" spans="10:10" ht="15.75" customHeight="1" x14ac:dyDescent="0.25">
      <c r="J546" s="62"/>
    </row>
    <row r="547" spans="10:10" ht="15.75" customHeight="1" x14ac:dyDescent="0.25">
      <c r="J547" s="62"/>
    </row>
    <row r="548" spans="10:10" ht="15.75" customHeight="1" x14ac:dyDescent="0.25">
      <c r="J548" s="62"/>
    </row>
    <row r="549" spans="10:10" ht="15.75" customHeight="1" x14ac:dyDescent="0.25">
      <c r="J549" s="62"/>
    </row>
    <row r="550" spans="10:10" ht="15.75" customHeight="1" x14ac:dyDescent="0.25">
      <c r="J550" s="62"/>
    </row>
    <row r="551" spans="10:10" ht="15.75" customHeight="1" x14ac:dyDescent="0.25">
      <c r="J551" s="62"/>
    </row>
    <row r="552" spans="10:10" ht="15.75" customHeight="1" x14ac:dyDescent="0.25">
      <c r="J552" s="62"/>
    </row>
    <row r="553" spans="10:10" ht="15.75" customHeight="1" x14ac:dyDescent="0.25">
      <c r="J553" s="62"/>
    </row>
    <row r="554" spans="10:10" ht="15.75" customHeight="1" x14ac:dyDescent="0.25">
      <c r="J554" s="62"/>
    </row>
    <row r="555" spans="10:10" ht="15.75" customHeight="1" x14ac:dyDescent="0.25">
      <c r="J555" s="62"/>
    </row>
    <row r="556" spans="10:10" ht="15.75" customHeight="1" x14ac:dyDescent="0.25">
      <c r="J556" s="62"/>
    </row>
    <row r="557" spans="10:10" ht="15.75" customHeight="1" x14ac:dyDescent="0.25">
      <c r="J557" s="62"/>
    </row>
    <row r="558" spans="10:10" ht="15.75" customHeight="1" x14ac:dyDescent="0.25">
      <c r="J558" s="62"/>
    </row>
    <row r="559" spans="10:10" ht="15.75" customHeight="1" x14ac:dyDescent="0.25">
      <c r="J559" s="62"/>
    </row>
    <row r="560" spans="10:10" ht="15.75" customHeight="1" x14ac:dyDescent="0.25">
      <c r="J560" s="62"/>
    </row>
    <row r="561" spans="10:10" ht="15.75" customHeight="1" x14ac:dyDescent="0.25">
      <c r="J561" s="62"/>
    </row>
    <row r="562" spans="10:10" ht="15.75" customHeight="1" x14ac:dyDescent="0.25">
      <c r="J562" s="62"/>
    </row>
    <row r="563" spans="10:10" ht="15.75" customHeight="1" x14ac:dyDescent="0.25">
      <c r="J563" s="62"/>
    </row>
    <row r="564" spans="10:10" ht="15.75" customHeight="1" x14ac:dyDescent="0.25">
      <c r="J564" s="62"/>
    </row>
    <row r="565" spans="10:10" ht="15.75" customHeight="1" x14ac:dyDescent="0.25">
      <c r="J565" s="62"/>
    </row>
    <row r="566" spans="10:10" ht="15.75" customHeight="1" x14ac:dyDescent="0.25">
      <c r="J566" s="62"/>
    </row>
    <row r="567" spans="10:10" ht="15.75" customHeight="1" x14ac:dyDescent="0.25">
      <c r="J567" s="62"/>
    </row>
    <row r="568" spans="10:10" ht="15.75" customHeight="1" x14ac:dyDescent="0.25">
      <c r="J568" s="62"/>
    </row>
    <row r="569" spans="10:10" ht="15.75" customHeight="1" x14ac:dyDescent="0.25">
      <c r="J569" s="62"/>
    </row>
    <row r="570" spans="10:10" ht="15.75" customHeight="1" x14ac:dyDescent="0.25">
      <c r="J570" s="62"/>
    </row>
    <row r="571" spans="10:10" ht="15.75" customHeight="1" x14ac:dyDescent="0.25">
      <c r="J571" s="62"/>
    </row>
    <row r="572" spans="10:10" ht="15.75" customHeight="1" x14ac:dyDescent="0.25">
      <c r="J572" s="62"/>
    </row>
    <row r="573" spans="10:10" ht="15.75" customHeight="1" x14ac:dyDescent="0.25">
      <c r="J573" s="62"/>
    </row>
    <row r="574" spans="10:10" ht="15.75" customHeight="1" x14ac:dyDescent="0.25">
      <c r="J574" s="62"/>
    </row>
    <row r="575" spans="10:10" ht="15.75" customHeight="1" x14ac:dyDescent="0.25">
      <c r="J575" s="62"/>
    </row>
    <row r="576" spans="10:10" ht="15.75" customHeight="1" x14ac:dyDescent="0.25">
      <c r="J576" s="62"/>
    </row>
    <row r="577" spans="10:10" ht="15.75" customHeight="1" x14ac:dyDescent="0.25">
      <c r="J577" s="62"/>
    </row>
    <row r="578" spans="10:10" ht="15.75" customHeight="1" x14ac:dyDescent="0.25">
      <c r="J578" s="62"/>
    </row>
    <row r="579" spans="10:10" ht="15.75" customHeight="1" x14ac:dyDescent="0.25">
      <c r="J579" s="62"/>
    </row>
    <row r="580" spans="10:10" ht="15.75" customHeight="1" x14ac:dyDescent="0.25">
      <c r="J580" s="62"/>
    </row>
    <row r="581" spans="10:10" ht="15.75" customHeight="1" x14ac:dyDescent="0.25">
      <c r="J581" s="62"/>
    </row>
    <row r="582" spans="10:10" ht="15.75" customHeight="1" x14ac:dyDescent="0.25">
      <c r="J582" s="62"/>
    </row>
    <row r="583" spans="10:10" ht="15.75" customHeight="1" x14ac:dyDescent="0.25">
      <c r="J583" s="62"/>
    </row>
    <row r="584" spans="10:10" ht="15.75" customHeight="1" x14ac:dyDescent="0.25">
      <c r="J584" s="62"/>
    </row>
    <row r="585" spans="10:10" ht="15.75" customHeight="1" x14ac:dyDescent="0.25">
      <c r="J585" s="62"/>
    </row>
    <row r="586" spans="10:10" ht="15.75" customHeight="1" x14ac:dyDescent="0.25">
      <c r="J586" s="62"/>
    </row>
    <row r="587" spans="10:10" ht="15.75" customHeight="1" x14ac:dyDescent="0.25">
      <c r="J587" s="62"/>
    </row>
    <row r="588" spans="10:10" ht="15.75" customHeight="1" x14ac:dyDescent="0.25">
      <c r="J588" s="62"/>
    </row>
    <row r="589" spans="10:10" ht="15.75" customHeight="1" x14ac:dyDescent="0.25">
      <c r="J589" s="62"/>
    </row>
    <row r="590" spans="10:10" ht="15.75" customHeight="1" x14ac:dyDescent="0.25">
      <c r="J590" s="62"/>
    </row>
    <row r="591" spans="10:10" ht="15.75" customHeight="1" x14ac:dyDescent="0.25">
      <c r="J591" s="62"/>
    </row>
    <row r="592" spans="10:10" ht="15.75" customHeight="1" x14ac:dyDescent="0.25">
      <c r="J592" s="62"/>
    </row>
    <row r="593" spans="10:10" ht="15.75" customHeight="1" x14ac:dyDescent="0.25">
      <c r="J593" s="62"/>
    </row>
    <row r="594" spans="10:10" ht="15.75" customHeight="1" x14ac:dyDescent="0.25">
      <c r="J594" s="62"/>
    </row>
    <row r="595" spans="10:10" ht="15.75" customHeight="1" x14ac:dyDescent="0.25">
      <c r="J595" s="62"/>
    </row>
    <row r="596" spans="10:10" ht="15.75" customHeight="1" x14ac:dyDescent="0.25">
      <c r="J596" s="62"/>
    </row>
    <row r="597" spans="10:10" ht="15.75" customHeight="1" x14ac:dyDescent="0.25">
      <c r="J597" s="62"/>
    </row>
    <row r="598" spans="10:10" ht="15.75" customHeight="1" x14ac:dyDescent="0.25">
      <c r="J598" s="62"/>
    </row>
    <row r="599" spans="10:10" ht="15.75" customHeight="1" x14ac:dyDescent="0.25">
      <c r="J599" s="62"/>
    </row>
    <row r="600" spans="10:10" ht="15.75" customHeight="1" x14ac:dyDescent="0.25">
      <c r="J600" s="62"/>
    </row>
    <row r="601" spans="10:10" ht="15.75" customHeight="1" x14ac:dyDescent="0.25">
      <c r="J601" s="62"/>
    </row>
    <row r="602" spans="10:10" ht="15.75" customHeight="1" x14ac:dyDescent="0.25">
      <c r="J602" s="62"/>
    </row>
    <row r="603" spans="10:10" ht="15.75" customHeight="1" x14ac:dyDescent="0.25">
      <c r="J603" s="62"/>
    </row>
    <row r="604" spans="10:10" ht="15.75" customHeight="1" x14ac:dyDescent="0.25">
      <c r="J604" s="62"/>
    </row>
    <row r="605" spans="10:10" ht="15.75" customHeight="1" x14ac:dyDescent="0.25">
      <c r="J605" s="62"/>
    </row>
    <row r="606" spans="10:10" ht="15.75" customHeight="1" x14ac:dyDescent="0.25">
      <c r="J606" s="62"/>
    </row>
    <row r="607" spans="10:10" ht="15.75" customHeight="1" x14ac:dyDescent="0.25">
      <c r="J607" s="62"/>
    </row>
    <row r="608" spans="10:10" ht="15.75" customHeight="1" x14ac:dyDescent="0.25">
      <c r="J608" s="62"/>
    </row>
    <row r="609" spans="10:10" ht="15.75" customHeight="1" x14ac:dyDescent="0.25">
      <c r="J609" s="62"/>
    </row>
    <row r="610" spans="10:10" ht="15.75" customHeight="1" x14ac:dyDescent="0.25">
      <c r="J610" s="62"/>
    </row>
    <row r="611" spans="10:10" ht="15.75" customHeight="1" x14ac:dyDescent="0.25">
      <c r="J611" s="62"/>
    </row>
    <row r="612" spans="10:10" ht="15.75" customHeight="1" x14ac:dyDescent="0.25">
      <c r="J612" s="62"/>
    </row>
    <row r="613" spans="10:10" ht="15.75" customHeight="1" x14ac:dyDescent="0.25">
      <c r="J613" s="62"/>
    </row>
    <row r="614" spans="10:10" ht="15.75" customHeight="1" x14ac:dyDescent="0.25">
      <c r="J614" s="62"/>
    </row>
    <row r="615" spans="10:10" ht="15.75" customHeight="1" x14ac:dyDescent="0.25">
      <c r="J615" s="62"/>
    </row>
    <row r="616" spans="10:10" ht="15.75" customHeight="1" x14ac:dyDescent="0.25">
      <c r="J616" s="62"/>
    </row>
    <row r="617" spans="10:10" ht="15.75" customHeight="1" x14ac:dyDescent="0.25">
      <c r="J617" s="62"/>
    </row>
    <row r="618" spans="10:10" ht="15.75" customHeight="1" x14ac:dyDescent="0.25">
      <c r="J618" s="62"/>
    </row>
    <row r="619" spans="10:10" ht="15.75" customHeight="1" x14ac:dyDescent="0.25">
      <c r="J619" s="62"/>
    </row>
    <row r="620" spans="10:10" ht="15.75" customHeight="1" x14ac:dyDescent="0.25">
      <c r="J620" s="62"/>
    </row>
    <row r="621" spans="10:10" ht="15.75" customHeight="1" x14ac:dyDescent="0.25">
      <c r="J621" s="62"/>
    </row>
    <row r="622" spans="10:10" ht="15.75" customHeight="1" x14ac:dyDescent="0.25">
      <c r="J622" s="62"/>
    </row>
    <row r="623" spans="10:10" ht="15.75" customHeight="1" x14ac:dyDescent="0.25">
      <c r="J623" s="62"/>
    </row>
    <row r="624" spans="10:10" ht="15.75" customHeight="1" x14ac:dyDescent="0.25">
      <c r="J624" s="62"/>
    </row>
    <row r="625" spans="10:10" ht="15.75" customHeight="1" x14ac:dyDescent="0.25">
      <c r="J625" s="62"/>
    </row>
    <row r="626" spans="10:10" ht="15.75" customHeight="1" x14ac:dyDescent="0.25">
      <c r="J626" s="62"/>
    </row>
    <row r="627" spans="10:10" ht="15.75" customHeight="1" x14ac:dyDescent="0.25">
      <c r="J627" s="62"/>
    </row>
    <row r="628" spans="10:10" ht="15.75" customHeight="1" x14ac:dyDescent="0.25">
      <c r="J628" s="62"/>
    </row>
    <row r="629" spans="10:10" ht="15.75" customHeight="1" x14ac:dyDescent="0.25">
      <c r="J629" s="62"/>
    </row>
    <row r="630" spans="10:10" ht="15.75" customHeight="1" x14ac:dyDescent="0.25">
      <c r="J630" s="62"/>
    </row>
    <row r="631" spans="10:10" ht="15.75" customHeight="1" x14ac:dyDescent="0.25">
      <c r="J631" s="62"/>
    </row>
    <row r="632" spans="10:10" ht="15.75" customHeight="1" x14ac:dyDescent="0.25">
      <c r="J632" s="62"/>
    </row>
    <row r="633" spans="10:10" ht="15.75" customHeight="1" x14ac:dyDescent="0.25">
      <c r="J633" s="62"/>
    </row>
    <row r="634" spans="10:10" ht="15.75" customHeight="1" x14ac:dyDescent="0.25">
      <c r="J634" s="62"/>
    </row>
    <row r="635" spans="10:10" ht="15.75" customHeight="1" x14ac:dyDescent="0.25">
      <c r="J635" s="62"/>
    </row>
    <row r="636" spans="10:10" ht="15.75" customHeight="1" x14ac:dyDescent="0.25">
      <c r="J636" s="62"/>
    </row>
    <row r="637" spans="10:10" ht="15.75" customHeight="1" x14ac:dyDescent="0.25">
      <c r="J637" s="62"/>
    </row>
    <row r="638" spans="10:10" ht="15.75" customHeight="1" x14ac:dyDescent="0.25">
      <c r="J638" s="62"/>
    </row>
    <row r="639" spans="10:10" ht="15.75" customHeight="1" x14ac:dyDescent="0.25">
      <c r="J639" s="62"/>
    </row>
    <row r="640" spans="10:10" ht="15.75" customHeight="1" x14ac:dyDescent="0.25">
      <c r="J640" s="62"/>
    </row>
    <row r="641" spans="10:10" ht="15.75" customHeight="1" x14ac:dyDescent="0.25">
      <c r="J641" s="62"/>
    </row>
    <row r="642" spans="10:10" ht="15.75" customHeight="1" x14ac:dyDescent="0.25">
      <c r="J642" s="62"/>
    </row>
    <row r="643" spans="10:10" ht="15.75" customHeight="1" x14ac:dyDescent="0.25">
      <c r="J643" s="62"/>
    </row>
    <row r="644" spans="10:10" ht="15.75" customHeight="1" x14ac:dyDescent="0.25">
      <c r="J644" s="62"/>
    </row>
    <row r="645" spans="10:10" ht="15.75" customHeight="1" x14ac:dyDescent="0.25">
      <c r="J645" s="62"/>
    </row>
    <row r="646" spans="10:10" ht="15.75" customHeight="1" x14ac:dyDescent="0.25">
      <c r="J646" s="62"/>
    </row>
    <row r="647" spans="10:10" ht="15.75" customHeight="1" x14ac:dyDescent="0.25">
      <c r="J647" s="62"/>
    </row>
    <row r="648" spans="10:10" ht="15.75" customHeight="1" x14ac:dyDescent="0.25">
      <c r="J648" s="62"/>
    </row>
    <row r="649" spans="10:10" ht="15.75" customHeight="1" x14ac:dyDescent="0.25">
      <c r="J649" s="62"/>
    </row>
    <row r="650" spans="10:10" ht="15.75" customHeight="1" x14ac:dyDescent="0.25">
      <c r="J650" s="62"/>
    </row>
    <row r="651" spans="10:10" ht="15.75" customHeight="1" x14ac:dyDescent="0.25">
      <c r="J651" s="62"/>
    </row>
    <row r="652" spans="10:10" ht="15.75" customHeight="1" x14ac:dyDescent="0.25">
      <c r="J652" s="62"/>
    </row>
    <row r="653" spans="10:10" ht="15.75" customHeight="1" x14ac:dyDescent="0.25">
      <c r="J653" s="62"/>
    </row>
    <row r="654" spans="10:10" ht="15.75" customHeight="1" x14ac:dyDescent="0.25">
      <c r="J654" s="62"/>
    </row>
    <row r="655" spans="10:10" ht="15.75" customHeight="1" x14ac:dyDescent="0.25">
      <c r="J655" s="62"/>
    </row>
    <row r="656" spans="10:10" ht="15.75" customHeight="1" x14ac:dyDescent="0.25">
      <c r="J656" s="62"/>
    </row>
    <row r="657" spans="10:10" ht="15.75" customHeight="1" x14ac:dyDescent="0.25">
      <c r="J657" s="62"/>
    </row>
    <row r="658" spans="10:10" ht="15.75" customHeight="1" x14ac:dyDescent="0.25">
      <c r="J658" s="62"/>
    </row>
    <row r="659" spans="10:10" ht="15.75" customHeight="1" x14ac:dyDescent="0.25">
      <c r="J659" s="62"/>
    </row>
    <row r="660" spans="10:10" ht="15.75" customHeight="1" x14ac:dyDescent="0.25">
      <c r="J660" s="62"/>
    </row>
    <row r="661" spans="10:10" ht="15.75" customHeight="1" x14ac:dyDescent="0.25">
      <c r="J661" s="62"/>
    </row>
    <row r="662" spans="10:10" ht="15.75" customHeight="1" x14ac:dyDescent="0.25">
      <c r="J662" s="62"/>
    </row>
    <row r="663" spans="10:10" ht="15.75" customHeight="1" x14ac:dyDescent="0.25">
      <c r="J663" s="62"/>
    </row>
    <row r="664" spans="10:10" ht="15.75" customHeight="1" x14ac:dyDescent="0.25">
      <c r="J664" s="62"/>
    </row>
    <row r="665" spans="10:10" ht="15.75" customHeight="1" x14ac:dyDescent="0.25">
      <c r="J665" s="62"/>
    </row>
    <row r="666" spans="10:10" ht="15.75" customHeight="1" x14ac:dyDescent="0.25">
      <c r="J666" s="62"/>
    </row>
    <row r="667" spans="10:10" ht="15.75" customHeight="1" x14ac:dyDescent="0.25">
      <c r="J667" s="62"/>
    </row>
    <row r="668" spans="10:10" ht="15.75" customHeight="1" x14ac:dyDescent="0.25">
      <c r="J668" s="62"/>
    </row>
    <row r="669" spans="10:10" ht="15.75" customHeight="1" x14ac:dyDescent="0.25">
      <c r="J669" s="62"/>
    </row>
    <row r="670" spans="10:10" ht="15.75" customHeight="1" x14ac:dyDescent="0.25">
      <c r="J670" s="62"/>
    </row>
    <row r="671" spans="10:10" ht="15.75" customHeight="1" x14ac:dyDescent="0.25">
      <c r="J671" s="62"/>
    </row>
    <row r="672" spans="10:10" ht="15.75" customHeight="1" x14ac:dyDescent="0.25">
      <c r="J672" s="62"/>
    </row>
    <row r="673" spans="10:10" ht="15.75" customHeight="1" x14ac:dyDescent="0.25">
      <c r="J673" s="62"/>
    </row>
    <row r="674" spans="10:10" ht="15.75" customHeight="1" x14ac:dyDescent="0.25">
      <c r="J674" s="62"/>
    </row>
    <row r="675" spans="10:10" ht="15.75" customHeight="1" x14ac:dyDescent="0.25">
      <c r="J675" s="62"/>
    </row>
    <row r="676" spans="10:10" ht="15.75" customHeight="1" x14ac:dyDescent="0.25">
      <c r="J676" s="62"/>
    </row>
    <row r="677" spans="10:10" ht="15.75" customHeight="1" x14ac:dyDescent="0.25">
      <c r="J677" s="62"/>
    </row>
    <row r="678" spans="10:10" ht="15.75" customHeight="1" x14ac:dyDescent="0.25">
      <c r="J678" s="62"/>
    </row>
    <row r="679" spans="10:10" ht="15.75" customHeight="1" x14ac:dyDescent="0.25">
      <c r="J679" s="62"/>
    </row>
    <row r="680" spans="10:10" ht="15.75" customHeight="1" x14ac:dyDescent="0.25">
      <c r="J680" s="62"/>
    </row>
    <row r="681" spans="10:10" ht="15.75" customHeight="1" x14ac:dyDescent="0.25">
      <c r="J681" s="62"/>
    </row>
    <row r="682" spans="10:10" ht="15.75" customHeight="1" x14ac:dyDescent="0.25">
      <c r="J682" s="62"/>
    </row>
    <row r="683" spans="10:10" ht="15.75" customHeight="1" x14ac:dyDescent="0.25">
      <c r="J683" s="62"/>
    </row>
    <row r="684" spans="10:10" ht="15.75" customHeight="1" x14ac:dyDescent="0.25">
      <c r="J684" s="62"/>
    </row>
    <row r="685" spans="10:10" ht="15.75" customHeight="1" x14ac:dyDescent="0.25">
      <c r="J685" s="62"/>
    </row>
    <row r="686" spans="10:10" ht="15.75" customHeight="1" x14ac:dyDescent="0.25">
      <c r="J686" s="62"/>
    </row>
    <row r="687" spans="10:10" ht="15.75" customHeight="1" x14ac:dyDescent="0.25">
      <c r="J687" s="62"/>
    </row>
    <row r="688" spans="10:10" ht="15.75" customHeight="1" x14ac:dyDescent="0.25">
      <c r="J688" s="62"/>
    </row>
    <row r="689" spans="10:10" ht="15.75" customHeight="1" x14ac:dyDescent="0.25">
      <c r="J689" s="62"/>
    </row>
    <row r="690" spans="10:10" ht="15.75" customHeight="1" x14ac:dyDescent="0.25">
      <c r="J690" s="62"/>
    </row>
    <row r="691" spans="10:10" ht="15.75" customHeight="1" x14ac:dyDescent="0.25">
      <c r="J691" s="62"/>
    </row>
    <row r="692" spans="10:10" ht="15.75" customHeight="1" x14ac:dyDescent="0.25">
      <c r="J692" s="62"/>
    </row>
    <row r="693" spans="10:10" ht="15.75" customHeight="1" x14ac:dyDescent="0.25">
      <c r="J693" s="62"/>
    </row>
    <row r="694" spans="10:10" ht="15.75" customHeight="1" x14ac:dyDescent="0.25">
      <c r="J694" s="62"/>
    </row>
    <row r="695" spans="10:10" ht="15.75" customHeight="1" x14ac:dyDescent="0.25">
      <c r="J695" s="62"/>
    </row>
    <row r="696" spans="10:10" ht="15.75" customHeight="1" x14ac:dyDescent="0.25">
      <c r="J696" s="62"/>
    </row>
    <row r="697" spans="10:10" ht="15.75" customHeight="1" x14ac:dyDescent="0.25">
      <c r="J697" s="62"/>
    </row>
    <row r="698" spans="10:10" ht="15.75" customHeight="1" x14ac:dyDescent="0.25">
      <c r="J698" s="62"/>
    </row>
    <row r="699" spans="10:10" ht="15.75" customHeight="1" x14ac:dyDescent="0.25">
      <c r="J699" s="62"/>
    </row>
    <row r="700" spans="10:10" ht="15.75" customHeight="1" x14ac:dyDescent="0.25">
      <c r="J700" s="62"/>
    </row>
    <row r="701" spans="10:10" ht="15.75" customHeight="1" x14ac:dyDescent="0.25">
      <c r="J701" s="62"/>
    </row>
    <row r="702" spans="10:10" ht="15.75" customHeight="1" x14ac:dyDescent="0.25">
      <c r="J702" s="62"/>
    </row>
    <row r="703" spans="10:10" ht="15.75" customHeight="1" x14ac:dyDescent="0.25">
      <c r="J703" s="62"/>
    </row>
    <row r="704" spans="10:10" ht="15.75" customHeight="1" x14ac:dyDescent="0.25">
      <c r="J704" s="62"/>
    </row>
    <row r="705" spans="10:10" ht="15.75" customHeight="1" x14ac:dyDescent="0.25">
      <c r="J705" s="62"/>
    </row>
    <row r="706" spans="10:10" ht="15.75" customHeight="1" x14ac:dyDescent="0.25">
      <c r="J706" s="62"/>
    </row>
    <row r="707" spans="10:10" ht="15.75" customHeight="1" x14ac:dyDescent="0.25">
      <c r="J707" s="62"/>
    </row>
    <row r="708" spans="10:10" ht="15.75" customHeight="1" x14ac:dyDescent="0.25">
      <c r="J708" s="62"/>
    </row>
    <row r="709" spans="10:10" ht="15.75" customHeight="1" x14ac:dyDescent="0.25">
      <c r="J709" s="62"/>
    </row>
    <row r="710" spans="10:10" ht="15.75" customHeight="1" x14ac:dyDescent="0.25">
      <c r="J710" s="62"/>
    </row>
    <row r="711" spans="10:10" ht="15.75" customHeight="1" x14ac:dyDescent="0.25">
      <c r="J711" s="62"/>
    </row>
    <row r="712" spans="10:10" ht="15.75" customHeight="1" x14ac:dyDescent="0.25">
      <c r="J712" s="62"/>
    </row>
    <row r="713" spans="10:10" ht="15.75" customHeight="1" x14ac:dyDescent="0.25">
      <c r="J713" s="62"/>
    </row>
    <row r="714" spans="10:10" ht="15.75" customHeight="1" x14ac:dyDescent="0.25">
      <c r="J714" s="62"/>
    </row>
    <row r="715" spans="10:10" ht="15.75" customHeight="1" x14ac:dyDescent="0.25">
      <c r="J715" s="62"/>
    </row>
    <row r="716" spans="10:10" ht="15.75" customHeight="1" x14ac:dyDescent="0.25">
      <c r="J716" s="62"/>
    </row>
    <row r="717" spans="10:10" ht="15.75" customHeight="1" x14ac:dyDescent="0.25">
      <c r="J717" s="62"/>
    </row>
    <row r="718" spans="10:10" ht="15.75" customHeight="1" x14ac:dyDescent="0.25">
      <c r="J718" s="62"/>
    </row>
    <row r="719" spans="10:10" ht="15.75" customHeight="1" x14ac:dyDescent="0.25">
      <c r="J719" s="62"/>
    </row>
    <row r="720" spans="10:10" ht="15.75" customHeight="1" x14ac:dyDescent="0.25">
      <c r="J720" s="62"/>
    </row>
    <row r="721" spans="10:10" ht="15.75" customHeight="1" x14ac:dyDescent="0.25">
      <c r="J721" s="62"/>
    </row>
    <row r="722" spans="10:10" ht="15.75" customHeight="1" x14ac:dyDescent="0.25">
      <c r="J722" s="62"/>
    </row>
    <row r="723" spans="10:10" ht="15.75" customHeight="1" x14ac:dyDescent="0.25">
      <c r="J723" s="62"/>
    </row>
    <row r="724" spans="10:10" ht="15.75" customHeight="1" x14ac:dyDescent="0.25">
      <c r="J724" s="62"/>
    </row>
    <row r="725" spans="10:10" ht="15.75" customHeight="1" x14ac:dyDescent="0.25">
      <c r="J725" s="62"/>
    </row>
    <row r="726" spans="10:10" ht="15.75" customHeight="1" x14ac:dyDescent="0.25">
      <c r="J726" s="62"/>
    </row>
    <row r="727" spans="10:10" ht="15.75" customHeight="1" x14ac:dyDescent="0.25">
      <c r="J727" s="62"/>
    </row>
    <row r="728" spans="10:10" ht="15.75" customHeight="1" x14ac:dyDescent="0.25">
      <c r="J728" s="62"/>
    </row>
    <row r="729" spans="10:10" ht="15.75" customHeight="1" x14ac:dyDescent="0.25">
      <c r="J729" s="62"/>
    </row>
    <row r="730" spans="10:10" ht="15.75" customHeight="1" x14ac:dyDescent="0.25">
      <c r="J730" s="62"/>
    </row>
    <row r="731" spans="10:10" ht="15.75" customHeight="1" x14ac:dyDescent="0.25">
      <c r="J731" s="62"/>
    </row>
    <row r="732" spans="10:10" ht="15.75" customHeight="1" x14ac:dyDescent="0.25">
      <c r="J732" s="62"/>
    </row>
    <row r="733" spans="10:10" ht="15.75" customHeight="1" x14ac:dyDescent="0.25">
      <c r="J733" s="62"/>
    </row>
    <row r="734" spans="10:10" ht="15.75" customHeight="1" x14ac:dyDescent="0.25">
      <c r="J734" s="62"/>
    </row>
    <row r="735" spans="10:10" ht="15.75" customHeight="1" x14ac:dyDescent="0.25">
      <c r="J735" s="62"/>
    </row>
    <row r="736" spans="10:10" ht="15.75" customHeight="1" x14ac:dyDescent="0.25">
      <c r="J736" s="62"/>
    </row>
    <row r="737" spans="10:10" ht="15.75" customHeight="1" x14ac:dyDescent="0.25">
      <c r="J737" s="62"/>
    </row>
    <row r="738" spans="10:10" ht="15.75" customHeight="1" x14ac:dyDescent="0.25">
      <c r="J738" s="62"/>
    </row>
    <row r="739" spans="10:10" ht="15.75" customHeight="1" x14ac:dyDescent="0.25">
      <c r="J739" s="62"/>
    </row>
    <row r="740" spans="10:10" ht="15.75" customHeight="1" x14ac:dyDescent="0.25">
      <c r="J740" s="62"/>
    </row>
    <row r="741" spans="10:10" ht="15.75" customHeight="1" x14ac:dyDescent="0.25">
      <c r="J741" s="62"/>
    </row>
    <row r="742" spans="10:10" ht="15.75" customHeight="1" x14ac:dyDescent="0.25">
      <c r="J742" s="62"/>
    </row>
    <row r="743" spans="10:10" ht="15.75" customHeight="1" x14ac:dyDescent="0.25">
      <c r="J743" s="62"/>
    </row>
    <row r="744" spans="10:10" ht="15.75" customHeight="1" x14ac:dyDescent="0.25">
      <c r="J744" s="62"/>
    </row>
    <row r="745" spans="10:10" ht="15.75" customHeight="1" x14ac:dyDescent="0.25">
      <c r="J745" s="62"/>
    </row>
    <row r="746" spans="10:10" ht="15.75" customHeight="1" x14ac:dyDescent="0.25">
      <c r="J746" s="62"/>
    </row>
    <row r="747" spans="10:10" ht="15.75" customHeight="1" x14ac:dyDescent="0.25">
      <c r="J747" s="62"/>
    </row>
    <row r="748" spans="10:10" ht="15.75" customHeight="1" x14ac:dyDescent="0.25">
      <c r="J748" s="62"/>
    </row>
    <row r="749" spans="10:10" ht="15.75" customHeight="1" x14ac:dyDescent="0.25">
      <c r="J749" s="62"/>
    </row>
    <row r="750" spans="10:10" ht="15.75" customHeight="1" x14ac:dyDescent="0.25">
      <c r="J750" s="62"/>
    </row>
    <row r="751" spans="10:10" ht="15.75" customHeight="1" x14ac:dyDescent="0.25">
      <c r="J751" s="62"/>
    </row>
    <row r="752" spans="10:10" ht="15.75" customHeight="1" x14ac:dyDescent="0.25">
      <c r="J752" s="62"/>
    </row>
    <row r="753" spans="10:10" ht="15.75" customHeight="1" x14ac:dyDescent="0.25">
      <c r="J753" s="62"/>
    </row>
    <row r="754" spans="10:10" ht="15.75" customHeight="1" x14ac:dyDescent="0.25">
      <c r="J754" s="62"/>
    </row>
    <row r="755" spans="10:10" ht="15.75" customHeight="1" x14ac:dyDescent="0.25">
      <c r="J755" s="62"/>
    </row>
    <row r="756" spans="10:10" ht="15.75" customHeight="1" x14ac:dyDescent="0.25">
      <c r="J756" s="62"/>
    </row>
    <row r="757" spans="10:10" ht="15.75" customHeight="1" x14ac:dyDescent="0.25">
      <c r="J757" s="62"/>
    </row>
    <row r="758" spans="10:10" ht="15.75" customHeight="1" x14ac:dyDescent="0.25">
      <c r="J758" s="62"/>
    </row>
    <row r="759" spans="10:10" ht="15.75" customHeight="1" x14ac:dyDescent="0.25">
      <c r="J759" s="62"/>
    </row>
    <row r="760" spans="10:10" ht="15.75" customHeight="1" x14ac:dyDescent="0.25">
      <c r="J760" s="62"/>
    </row>
    <row r="761" spans="10:10" ht="15.75" customHeight="1" x14ac:dyDescent="0.25">
      <c r="J761" s="62"/>
    </row>
    <row r="762" spans="10:10" ht="15.75" customHeight="1" x14ac:dyDescent="0.25">
      <c r="J762" s="62"/>
    </row>
    <row r="763" spans="10:10" ht="15.75" customHeight="1" x14ac:dyDescent="0.25">
      <c r="J763" s="62"/>
    </row>
    <row r="764" spans="10:10" ht="15.75" customHeight="1" x14ac:dyDescent="0.25">
      <c r="J764" s="62"/>
    </row>
    <row r="765" spans="10:10" ht="15.75" customHeight="1" x14ac:dyDescent="0.25">
      <c r="J765" s="62"/>
    </row>
    <row r="766" spans="10:10" ht="15.75" customHeight="1" x14ac:dyDescent="0.25">
      <c r="J766" s="62"/>
    </row>
    <row r="767" spans="10:10" ht="15.75" customHeight="1" x14ac:dyDescent="0.25">
      <c r="J767" s="62"/>
    </row>
    <row r="768" spans="10:10" ht="15.75" customHeight="1" x14ac:dyDescent="0.25">
      <c r="J768" s="62"/>
    </row>
    <row r="769" spans="10:10" ht="15.75" customHeight="1" x14ac:dyDescent="0.25">
      <c r="J769" s="62"/>
    </row>
    <row r="770" spans="10:10" ht="15.75" customHeight="1" x14ac:dyDescent="0.25">
      <c r="J770" s="62"/>
    </row>
    <row r="771" spans="10:10" ht="15.75" customHeight="1" x14ac:dyDescent="0.25">
      <c r="J771" s="62"/>
    </row>
    <row r="772" spans="10:10" ht="15.75" customHeight="1" x14ac:dyDescent="0.25">
      <c r="J772" s="62"/>
    </row>
    <row r="773" spans="10:10" ht="15.75" customHeight="1" x14ac:dyDescent="0.25">
      <c r="J773" s="62"/>
    </row>
    <row r="774" spans="10:10" ht="15.75" customHeight="1" x14ac:dyDescent="0.25">
      <c r="J774" s="62"/>
    </row>
    <row r="775" spans="10:10" ht="15.75" customHeight="1" x14ac:dyDescent="0.25">
      <c r="J775" s="62"/>
    </row>
    <row r="776" spans="10:10" ht="15.75" customHeight="1" x14ac:dyDescent="0.25">
      <c r="J776" s="62"/>
    </row>
    <row r="777" spans="10:10" ht="15.75" customHeight="1" x14ac:dyDescent="0.25">
      <c r="J777" s="62"/>
    </row>
    <row r="778" spans="10:10" ht="15.75" customHeight="1" x14ac:dyDescent="0.25">
      <c r="J778" s="62"/>
    </row>
    <row r="779" spans="10:10" ht="15.75" customHeight="1" x14ac:dyDescent="0.25">
      <c r="J779" s="62"/>
    </row>
    <row r="780" spans="10:10" ht="15.75" customHeight="1" x14ac:dyDescent="0.25">
      <c r="J780" s="62"/>
    </row>
    <row r="781" spans="10:10" ht="15.75" customHeight="1" x14ac:dyDescent="0.25">
      <c r="J781" s="62"/>
    </row>
    <row r="782" spans="10:10" ht="15.75" customHeight="1" x14ac:dyDescent="0.25">
      <c r="J782" s="62"/>
    </row>
    <row r="783" spans="10:10" ht="15.75" customHeight="1" x14ac:dyDescent="0.25">
      <c r="J783" s="62"/>
    </row>
    <row r="784" spans="10:10" ht="15.75" customHeight="1" x14ac:dyDescent="0.25">
      <c r="J784" s="62"/>
    </row>
    <row r="785" spans="10:10" ht="15.75" customHeight="1" x14ac:dyDescent="0.25">
      <c r="J785" s="62"/>
    </row>
    <row r="786" spans="10:10" ht="15.75" customHeight="1" x14ac:dyDescent="0.25">
      <c r="J786" s="62"/>
    </row>
    <row r="787" spans="10:10" ht="15.75" customHeight="1" x14ac:dyDescent="0.25">
      <c r="J787" s="62"/>
    </row>
    <row r="788" spans="10:10" ht="15.75" customHeight="1" x14ac:dyDescent="0.25">
      <c r="J788" s="62"/>
    </row>
    <row r="789" spans="10:10" ht="15.75" customHeight="1" x14ac:dyDescent="0.25">
      <c r="J789" s="62"/>
    </row>
    <row r="790" spans="10:10" ht="15.75" customHeight="1" x14ac:dyDescent="0.25">
      <c r="J790" s="62"/>
    </row>
    <row r="791" spans="10:10" ht="15.75" customHeight="1" x14ac:dyDescent="0.25">
      <c r="J791" s="62"/>
    </row>
    <row r="792" spans="10:10" ht="15.75" customHeight="1" x14ac:dyDescent="0.25">
      <c r="J792" s="62"/>
    </row>
    <row r="793" spans="10:10" ht="15.75" customHeight="1" x14ac:dyDescent="0.25">
      <c r="J793" s="62"/>
    </row>
    <row r="794" spans="10:10" ht="15.75" customHeight="1" x14ac:dyDescent="0.25">
      <c r="J794" s="62"/>
    </row>
    <row r="795" spans="10:10" ht="15.75" customHeight="1" x14ac:dyDescent="0.25">
      <c r="J795" s="62"/>
    </row>
    <row r="796" spans="10:10" ht="15.75" customHeight="1" x14ac:dyDescent="0.25">
      <c r="J796" s="62"/>
    </row>
    <row r="797" spans="10:10" ht="15.75" customHeight="1" x14ac:dyDescent="0.25">
      <c r="J797" s="62"/>
    </row>
    <row r="798" spans="10:10" ht="15.75" customHeight="1" x14ac:dyDescent="0.25">
      <c r="J798" s="62"/>
    </row>
    <row r="799" spans="10:10" ht="15.75" customHeight="1" x14ac:dyDescent="0.25">
      <c r="J799" s="62"/>
    </row>
    <row r="800" spans="10:10" ht="15.75" customHeight="1" x14ac:dyDescent="0.25">
      <c r="J800" s="62"/>
    </row>
    <row r="801" spans="10:10" ht="15.75" customHeight="1" x14ac:dyDescent="0.25">
      <c r="J801" s="62"/>
    </row>
    <row r="802" spans="10:10" ht="15.75" customHeight="1" x14ac:dyDescent="0.25">
      <c r="J802" s="62"/>
    </row>
    <row r="803" spans="10:10" ht="15.75" customHeight="1" x14ac:dyDescent="0.25">
      <c r="J803" s="62"/>
    </row>
    <row r="804" spans="10:10" ht="15.75" customHeight="1" x14ac:dyDescent="0.25">
      <c r="J804" s="62"/>
    </row>
    <row r="805" spans="10:10" ht="15.75" customHeight="1" x14ac:dyDescent="0.25">
      <c r="J805" s="62"/>
    </row>
    <row r="806" spans="10:10" ht="15.75" customHeight="1" x14ac:dyDescent="0.25">
      <c r="J806" s="62"/>
    </row>
    <row r="807" spans="10:10" ht="15.75" customHeight="1" x14ac:dyDescent="0.25">
      <c r="J807" s="62"/>
    </row>
    <row r="808" spans="10:10" ht="15.75" customHeight="1" x14ac:dyDescent="0.25">
      <c r="J808" s="62"/>
    </row>
    <row r="809" spans="10:10" ht="15.75" customHeight="1" x14ac:dyDescent="0.25">
      <c r="J809" s="62"/>
    </row>
    <row r="810" spans="10:10" ht="15.75" customHeight="1" x14ac:dyDescent="0.25">
      <c r="J810" s="62"/>
    </row>
    <row r="811" spans="10:10" ht="15.75" customHeight="1" x14ac:dyDescent="0.25">
      <c r="J811" s="62"/>
    </row>
    <row r="812" spans="10:10" ht="15.75" customHeight="1" x14ac:dyDescent="0.25">
      <c r="J812" s="62"/>
    </row>
    <row r="813" spans="10:10" ht="15.75" customHeight="1" x14ac:dyDescent="0.25">
      <c r="J813" s="62"/>
    </row>
    <row r="814" spans="10:10" ht="15.75" customHeight="1" x14ac:dyDescent="0.25">
      <c r="J814" s="62"/>
    </row>
    <row r="815" spans="10:10" ht="15.75" customHeight="1" x14ac:dyDescent="0.25">
      <c r="J815" s="62"/>
    </row>
    <row r="816" spans="10:10" ht="15.75" customHeight="1" x14ac:dyDescent="0.25">
      <c r="J816" s="62"/>
    </row>
    <row r="817" spans="10:10" ht="15.75" customHeight="1" x14ac:dyDescent="0.25">
      <c r="J817" s="62"/>
    </row>
    <row r="818" spans="10:10" ht="15.75" customHeight="1" x14ac:dyDescent="0.25">
      <c r="J818" s="62"/>
    </row>
    <row r="819" spans="10:10" ht="15.75" customHeight="1" x14ac:dyDescent="0.25">
      <c r="J819" s="62"/>
    </row>
    <row r="820" spans="10:10" ht="15.75" customHeight="1" x14ac:dyDescent="0.25">
      <c r="J820" s="62"/>
    </row>
    <row r="821" spans="10:10" ht="15.75" customHeight="1" x14ac:dyDescent="0.25">
      <c r="J821" s="62"/>
    </row>
    <row r="822" spans="10:10" ht="15.75" customHeight="1" x14ac:dyDescent="0.25">
      <c r="J822" s="62"/>
    </row>
    <row r="823" spans="10:10" ht="15.75" customHeight="1" x14ac:dyDescent="0.25">
      <c r="J823" s="62"/>
    </row>
    <row r="824" spans="10:10" ht="15.75" customHeight="1" x14ac:dyDescent="0.25">
      <c r="J824" s="62"/>
    </row>
    <row r="825" spans="10:10" ht="15.75" customHeight="1" x14ac:dyDescent="0.25">
      <c r="J825" s="62"/>
    </row>
    <row r="826" spans="10:10" ht="15.75" customHeight="1" x14ac:dyDescent="0.25">
      <c r="J826" s="62"/>
    </row>
    <row r="827" spans="10:10" ht="15.75" customHeight="1" x14ac:dyDescent="0.25">
      <c r="J827" s="62"/>
    </row>
    <row r="828" spans="10:10" ht="15.75" customHeight="1" x14ac:dyDescent="0.25">
      <c r="J828" s="62"/>
    </row>
    <row r="829" spans="10:10" ht="15.75" customHeight="1" x14ac:dyDescent="0.25">
      <c r="J829" s="62"/>
    </row>
    <row r="830" spans="10:10" ht="15.75" customHeight="1" x14ac:dyDescent="0.25">
      <c r="J830" s="62"/>
    </row>
    <row r="831" spans="10:10" ht="15.75" customHeight="1" x14ac:dyDescent="0.25">
      <c r="J831" s="62"/>
    </row>
    <row r="832" spans="10:10" ht="15.75" customHeight="1" x14ac:dyDescent="0.25">
      <c r="J832" s="62"/>
    </row>
    <row r="833" spans="10:10" ht="15.75" customHeight="1" x14ac:dyDescent="0.25">
      <c r="J833" s="62"/>
    </row>
    <row r="834" spans="10:10" ht="15.75" customHeight="1" x14ac:dyDescent="0.25">
      <c r="J834" s="62"/>
    </row>
    <row r="835" spans="10:10" ht="15.75" customHeight="1" x14ac:dyDescent="0.25">
      <c r="J835" s="62"/>
    </row>
    <row r="836" spans="10:10" ht="15.75" customHeight="1" x14ac:dyDescent="0.25">
      <c r="J836" s="62"/>
    </row>
    <row r="837" spans="10:10" ht="15.75" customHeight="1" x14ac:dyDescent="0.25">
      <c r="J837" s="62"/>
    </row>
    <row r="838" spans="10:10" ht="15.75" customHeight="1" x14ac:dyDescent="0.25">
      <c r="J838" s="62"/>
    </row>
    <row r="839" spans="10:10" ht="15.75" customHeight="1" x14ac:dyDescent="0.25">
      <c r="J839" s="62"/>
    </row>
    <row r="840" spans="10:10" ht="15.75" customHeight="1" x14ac:dyDescent="0.25">
      <c r="J840" s="62"/>
    </row>
    <row r="841" spans="10:10" ht="15.75" customHeight="1" x14ac:dyDescent="0.25">
      <c r="J841" s="62"/>
    </row>
    <row r="842" spans="10:10" ht="15.75" customHeight="1" x14ac:dyDescent="0.25">
      <c r="J842" s="62"/>
    </row>
    <row r="843" spans="10:10" ht="15.75" customHeight="1" x14ac:dyDescent="0.25">
      <c r="J843" s="62"/>
    </row>
    <row r="844" spans="10:10" ht="15.75" customHeight="1" x14ac:dyDescent="0.25">
      <c r="J844" s="62"/>
    </row>
    <row r="845" spans="10:10" ht="15.75" customHeight="1" x14ac:dyDescent="0.25">
      <c r="J845" s="62"/>
    </row>
    <row r="846" spans="10:10" ht="15.75" customHeight="1" x14ac:dyDescent="0.25">
      <c r="J846" s="62"/>
    </row>
    <row r="847" spans="10:10" ht="15.75" customHeight="1" x14ac:dyDescent="0.25">
      <c r="J847" s="62"/>
    </row>
    <row r="848" spans="10:10" ht="15.75" customHeight="1" x14ac:dyDescent="0.25">
      <c r="J848" s="62"/>
    </row>
    <row r="849" spans="10:10" ht="15.75" customHeight="1" x14ac:dyDescent="0.25">
      <c r="J849" s="62"/>
    </row>
    <row r="850" spans="10:10" ht="15.75" customHeight="1" x14ac:dyDescent="0.25">
      <c r="J850" s="62"/>
    </row>
    <row r="851" spans="10:10" ht="15.75" customHeight="1" x14ac:dyDescent="0.25">
      <c r="J851" s="62"/>
    </row>
    <row r="852" spans="10:10" ht="15.75" customHeight="1" x14ac:dyDescent="0.25">
      <c r="J852" s="62"/>
    </row>
    <row r="853" spans="10:10" ht="15.75" customHeight="1" x14ac:dyDescent="0.25">
      <c r="J853" s="62"/>
    </row>
    <row r="854" spans="10:10" ht="15.75" customHeight="1" x14ac:dyDescent="0.25">
      <c r="J854" s="62"/>
    </row>
    <row r="855" spans="10:10" ht="15.75" customHeight="1" x14ac:dyDescent="0.25">
      <c r="J855" s="62"/>
    </row>
    <row r="856" spans="10:10" ht="15.75" customHeight="1" x14ac:dyDescent="0.25">
      <c r="J856" s="62"/>
    </row>
    <row r="857" spans="10:10" ht="15.75" customHeight="1" x14ac:dyDescent="0.25">
      <c r="J857" s="62"/>
    </row>
    <row r="858" spans="10:10" ht="15.75" customHeight="1" x14ac:dyDescent="0.25">
      <c r="J858" s="62"/>
    </row>
    <row r="859" spans="10:10" ht="15.75" customHeight="1" x14ac:dyDescent="0.25">
      <c r="J859" s="62"/>
    </row>
    <row r="860" spans="10:10" ht="15.75" customHeight="1" x14ac:dyDescent="0.25">
      <c r="J860" s="62"/>
    </row>
    <row r="861" spans="10:10" ht="15.75" customHeight="1" x14ac:dyDescent="0.25">
      <c r="J861" s="62"/>
    </row>
    <row r="862" spans="10:10" ht="15.75" customHeight="1" x14ac:dyDescent="0.25">
      <c r="J862" s="62"/>
    </row>
    <row r="863" spans="10:10" ht="15.75" customHeight="1" x14ac:dyDescent="0.25">
      <c r="J863" s="62"/>
    </row>
    <row r="864" spans="10:10" ht="15.75" customHeight="1" x14ac:dyDescent="0.25">
      <c r="J864" s="62"/>
    </row>
    <row r="865" spans="10:10" ht="15.75" customHeight="1" x14ac:dyDescent="0.25">
      <c r="J865" s="62"/>
    </row>
    <row r="866" spans="10:10" ht="15.75" customHeight="1" x14ac:dyDescent="0.25">
      <c r="J866" s="62"/>
    </row>
    <row r="867" spans="10:10" ht="15.75" customHeight="1" x14ac:dyDescent="0.25">
      <c r="J867" s="62"/>
    </row>
    <row r="868" spans="10:10" ht="15.75" customHeight="1" x14ac:dyDescent="0.25">
      <c r="J868" s="62"/>
    </row>
    <row r="869" spans="10:10" ht="15.75" customHeight="1" x14ac:dyDescent="0.25">
      <c r="J869" s="62"/>
    </row>
    <row r="870" spans="10:10" ht="15.75" customHeight="1" x14ac:dyDescent="0.25">
      <c r="J870" s="62"/>
    </row>
    <row r="871" spans="10:10" ht="15.75" customHeight="1" x14ac:dyDescent="0.25">
      <c r="J871" s="62"/>
    </row>
    <row r="872" spans="10:10" ht="15.75" customHeight="1" x14ac:dyDescent="0.25">
      <c r="J872" s="62"/>
    </row>
    <row r="873" spans="10:10" ht="15.75" customHeight="1" x14ac:dyDescent="0.25">
      <c r="J873" s="62"/>
    </row>
    <row r="874" spans="10:10" ht="15.75" customHeight="1" x14ac:dyDescent="0.25">
      <c r="J874" s="62"/>
    </row>
    <row r="875" spans="10:10" ht="15.75" customHeight="1" x14ac:dyDescent="0.25">
      <c r="J875" s="62"/>
    </row>
    <row r="876" spans="10:10" ht="15.75" customHeight="1" x14ac:dyDescent="0.25">
      <c r="J876" s="62"/>
    </row>
    <row r="877" spans="10:10" ht="15.75" customHeight="1" x14ac:dyDescent="0.25">
      <c r="J877" s="62"/>
    </row>
    <row r="878" spans="10:10" ht="15.75" customHeight="1" x14ac:dyDescent="0.25">
      <c r="J878" s="62"/>
    </row>
    <row r="879" spans="10:10" ht="15.75" customHeight="1" x14ac:dyDescent="0.25">
      <c r="J879" s="62"/>
    </row>
    <row r="880" spans="10:10" ht="15.75" customHeight="1" x14ac:dyDescent="0.25">
      <c r="J880" s="62"/>
    </row>
    <row r="881" spans="10:10" ht="15.75" customHeight="1" x14ac:dyDescent="0.25">
      <c r="J881" s="62"/>
    </row>
    <row r="882" spans="10:10" ht="15.75" customHeight="1" x14ac:dyDescent="0.25">
      <c r="J882" s="62"/>
    </row>
    <row r="883" spans="10:10" ht="15.75" customHeight="1" x14ac:dyDescent="0.25">
      <c r="J883" s="62"/>
    </row>
    <row r="884" spans="10:10" ht="15.75" customHeight="1" x14ac:dyDescent="0.25">
      <c r="J884" s="62"/>
    </row>
    <row r="885" spans="10:10" ht="15.75" customHeight="1" x14ac:dyDescent="0.25">
      <c r="J885" s="62"/>
    </row>
    <row r="886" spans="10:10" ht="15.75" customHeight="1" x14ac:dyDescent="0.25">
      <c r="J886" s="62"/>
    </row>
    <row r="887" spans="10:10" ht="15.75" customHeight="1" x14ac:dyDescent="0.25">
      <c r="J887" s="62"/>
    </row>
    <row r="888" spans="10:10" ht="15.75" customHeight="1" x14ac:dyDescent="0.25">
      <c r="J888" s="62"/>
    </row>
    <row r="889" spans="10:10" ht="15.75" customHeight="1" x14ac:dyDescent="0.25">
      <c r="J889" s="62"/>
    </row>
    <row r="890" spans="10:10" ht="15.75" customHeight="1" x14ac:dyDescent="0.25">
      <c r="J890" s="62"/>
    </row>
    <row r="891" spans="10:10" ht="15.75" customHeight="1" x14ac:dyDescent="0.25">
      <c r="J891" s="62"/>
    </row>
    <row r="892" spans="10:10" ht="15.75" customHeight="1" x14ac:dyDescent="0.25">
      <c r="J892" s="62"/>
    </row>
    <row r="893" spans="10:10" ht="15.75" customHeight="1" x14ac:dyDescent="0.25">
      <c r="J893" s="62"/>
    </row>
    <row r="894" spans="10:10" ht="15.75" customHeight="1" x14ac:dyDescent="0.25">
      <c r="J894" s="62"/>
    </row>
    <row r="895" spans="10:10" ht="15.75" customHeight="1" x14ac:dyDescent="0.25">
      <c r="J895" s="62"/>
    </row>
    <row r="896" spans="10:10" ht="15.75" customHeight="1" x14ac:dyDescent="0.25">
      <c r="J896" s="62"/>
    </row>
    <row r="897" spans="10:10" ht="15.75" customHeight="1" x14ac:dyDescent="0.25">
      <c r="J897" s="62"/>
    </row>
    <row r="898" spans="10:10" ht="15.75" customHeight="1" x14ac:dyDescent="0.25">
      <c r="J898" s="62"/>
    </row>
    <row r="899" spans="10:10" ht="15.75" customHeight="1" x14ac:dyDescent="0.25">
      <c r="J899" s="62"/>
    </row>
    <row r="900" spans="10:10" ht="15.75" customHeight="1" x14ac:dyDescent="0.25">
      <c r="J900" s="62"/>
    </row>
    <row r="901" spans="10:10" ht="15.75" customHeight="1" x14ac:dyDescent="0.25">
      <c r="J901" s="62"/>
    </row>
    <row r="902" spans="10:10" ht="15.75" customHeight="1" x14ac:dyDescent="0.25">
      <c r="J902" s="62"/>
    </row>
    <row r="903" spans="10:10" ht="15.75" customHeight="1" x14ac:dyDescent="0.25">
      <c r="J903" s="62"/>
    </row>
    <row r="904" spans="10:10" ht="15.75" customHeight="1" x14ac:dyDescent="0.25">
      <c r="J904" s="62"/>
    </row>
    <row r="905" spans="10:10" ht="15.75" customHeight="1" x14ac:dyDescent="0.25">
      <c r="J905" s="62"/>
    </row>
    <row r="906" spans="10:10" ht="15.75" customHeight="1" x14ac:dyDescent="0.25">
      <c r="J906" s="62"/>
    </row>
    <row r="907" spans="10:10" ht="15.75" customHeight="1" x14ac:dyDescent="0.25">
      <c r="J907" s="62"/>
    </row>
    <row r="908" spans="10:10" ht="15.75" customHeight="1" x14ac:dyDescent="0.25">
      <c r="J908" s="62"/>
    </row>
    <row r="909" spans="10:10" ht="15.75" customHeight="1" x14ac:dyDescent="0.25">
      <c r="J909" s="62"/>
    </row>
    <row r="910" spans="10:10" ht="15.75" customHeight="1" x14ac:dyDescent="0.25">
      <c r="J910" s="62"/>
    </row>
    <row r="911" spans="10:10" ht="15.75" customHeight="1" x14ac:dyDescent="0.25">
      <c r="J911" s="62"/>
    </row>
    <row r="912" spans="10:10" ht="15.75" customHeight="1" x14ac:dyDescent="0.25">
      <c r="J912" s="62"/>
    </row>
    <row r="913" spans="10:10" ht="15.75" customHeight="1" x14ac:dyDescent="0.25">
      <c r="J913" s="62"/>
    </row>
    <row r="914" spans="10:10" ht="15.75" customHeight="1" x14ac:dyDescent="0.25">
      <c r="J914" s="62"/>
    </row>
    <row r="915" spans="10:10" ht="15.75" customHeight="1" x14ac:dyDescent="0.25">
      <c r="J915" s="62"/>
    </row>
    <row r="916" spans="10:10" ht="15.75" customHeight="1" x14ac:dyDescent="0.25">
      <c r="J916" s="62"/>
    </row>
    <row r="917" spans="10:10" ht="15.75" customHeight="1" x14ac:dyDescent="0.25">
      <c r="J917" s="62"/>
    </row>
    <row r="918" spans="10:10" ht="15.75" customHeight="1" x14ac:dyDescent="0.25">
      <c r="J918" s="62"/>
    </row>
    <row r="919" spans="10:10" ht="15.75" customHeight="1" x14ac:dyDescent="0.25">
      <c r="J919" s="62"/>
    </row>
    <row r="920" spans="10:10" ht="15.75" customHeight="1" x14ac:dyDescent="0.25">
      <c r="J920" s="62"/>
    </row>
    <row r="921" spans="10:10" ht="15.75" customHeight="1" x14ac:dyDescent="0.25">
      <c r="J921" s="62"/>
    </row>
    <row r="922" spans="10:10" ht="15.75" customHeight="1" x14ac:dyDescent="0.25">
      <c r="J922" s="62"/>
    </row>
    <row r="923" spans="10:10" ht="15.75" customHeight="1" x14ac:dyDescent="0.25">
      <c r="J923" s="62"/>
    </row>
    <row r="924" spans="10:10" ht="15.75" customHeight="1" x14ac:dyDescent="0.25">
      <c r="J924" s="62"/>
    </row>
    <row r="925" spans="10:10" ht="15.75" customHeight="1" x14ac:dyDescent="0.25">
      <c r="J925" s="62"/>
    </row>
    <row r="926" spans="10:10" ht="15.75" customHeight="1" x14ac:dyDescent="0.25">
      <c r="J926" s="62"/>
    </row>
    <row r="927" spans="10:10" ht="15.75" customHeight="1" x14ac:dyDescent="0.25">
      <c r="J927" s="62"/>
    </row>
    <row r="928" spans="10:10" ht="15.75" customHeight="1" x14ac:dyDescent="0.25">
      <c r="J928" s="62"/>
    </row>
    <row r="929" spans="10:10" ht="15.75" customHeight="1" x14ac:dyDescent="0.25">
      <c r="J929" s="62"/>
    </row>
    <row r="930" spans="10:10" ht="15.75" customHeight="1" x14ac:dyDescent="0.25">
      <c r="J930" s="62"/>
    </row>
    <row r="931" spans="10:10" ht="15.75" customHeight="1" x14ac:dyDescent="0.25">
      <c r="J931" s="62"/>
    </row>
    <row r="932" spans="10:10" ht="15.75" customHeight="1" x14ac:dyDescent="0.25">
      <c r="J932" s="62"/>
    </row>
    <row r="933" spans="10:10" ht="15.75" customHeight="1" x14ac:dyDescent="0.25">
      <c r="J933" s="62"/>
    </row>
    <row r="934" spans="10:10" ht="15.75" customHeight="1" x14ac:dyDescent="0.25">
      <c r="J934" s="62"/>
    </row>
    <row r="935" spans="10:10" ht="15.75" customHeight="1" x14ac:dyDescent="0.25">
      <c r="J935" s="62"/>
    </row>
    <row r="936" spans="10:10" ht="15.75" customHeight="1" x14ac:dyDescent="0.25">
      <c r="J936" s="62"/>
    </row>
    <row r="937" spans="10:10" ht="15.75" customHeight="1" x14ac:dyDescent="0.25">
      <c r="J937" s="62"/>
    </row>
    <row r="938" spans="10:10" ht="15.75" customHeight="1" x14ac:dyDescent="0.25">
      <c r="J938" s="62"/>
    </row>
    <row r="939" spans="10:10" ht="15.75" customHeight="1" x14ac:dyDescent="0.25">
      <c r="J939" s="62"/>
    </row>
    <row r="940" spans="10:10" ht="15.75" customHeight="1" x14ac:dyDescent="0.25">
      <c r="J940" s="62"/>
    </row>
    <row r="941" spans="10:10" ht="15.75" customHeight="1" x14ac:dyDescent="0.25">
      <c r="J941" s="62"/>
    </row>
    <row r="942" spans="10:10" ht="15.75" customHeight="1" x14ac:dyDescent="0.25">
      <c r="J942" s="62"/>
    </row>
    <row r="943" spans="10:10" ht="15.75" customHeight="1" x14ac:dyDescent="0.25">
      <c r="J943" s="62"/>
    </row>
    <row r="944" spans="10:10" ht="15.75" customHeight="1" x14ac:dyDescent="0.25">
      <c r="J944" s="62"/>
    </row>
    <row r="945" spans="10:10" ht="15.75" customHeight="1" x14ac:dyDescent="0.25">
      <c r="J945" s="62"/>
    </row>
    <row r="946" spans="10:10" ht="15.75" customHeight="1" x14ac:dyDescent="0.25">
      <c r="J946" s="62"/>
    </row>
    <row r="947" spans="10:10" ht="15.75" customHeight="1" x14ac:dyDescent="0.25">
      <c r="J947" s="62"/>
    </row>
    <row r="948" spans="10:10" ht="15.75" customHeight="1" x14ac:dyDescent="0.25">
      <c r="J948" s="62"/>
    </row>
    <row r="949" spans="10:10" ht="15.75" customHeight="1" x14ac:dyDescent="0.25">
      <c r="J949" s="62"/>
    </row>
    <row r="950" spans="10:10" ht="15.75" customHeight="1" x14ac:dyDescent="0.25">
      <c r="J950" s="62"/>
    </row>
    <row r="951" spans="10:10" ht="15.75" customHeight="1" x14ac:dyDescent="0.25">
      <c r="J951" s="62"/>
    </row>
    <row r="952" spans="10:10" ht="15.75" customHeight="1" x14ac:dyDescent="0.25">
      <c r="J952" s="62"/>
    </row>
    <row r="953" spans="10:10" ht="15.75" customHeight="1" x14ac:dyDescent="0.25">
      <c r="J953" s="62"/>
    </row>
    <row r="954" spans="10:10" ht="15.75" customHeight="1" x14ac:dyDescent="0.25">
      <c r="J954" s="62"/>
    </row>
    <row r="955" spans="10:10" ht="15.75" customHeight="1" x14ac:dyDescent="0.25">
      <c r="J955" s="62"/>
    </row>
    <row r="956" spans="10:10" ht="15.75" customHeight="1" x14ac:dyDescent="0.25">
      <c r="J956" s="62"/>
    </row>
    <row r="957" spans="10:10" ht="15.75" customHeight="1" x14ac:dyDescent="0.25">
      <c r="J957" s="62"/>
    </row>
    <row r="958" spans="10:10" ht="15.75" customHeight="1" x14ac:dyDescent="0.25">
      <c r="J958" s="62"/>
    </row>
    <row r="959" spans="10:10" ht="15.75" customHeight="1" x14ac:dyDescent="0.25">
      <c r="J959" s="62"/>
    </row>
    <row r="960" spans="10:10" ht="15.75" customHeight="1" x14ac:dyDescent="0.25">
      <c r="J960" s="62"/>
    </row>
    <row r="961" spans="10:10" ht="15.75" customHeight="1" x14ac:dyDescent="0.25">
      <c r="J961" s="62"/>
    </row>
    <row r="962" spans="10:10" ht="15.75" customHeight="1" x14ac:dyDescent="0.25">
      <c r="J962" s="62"/>
    </row>
    <row r="963" spans="10:10" ht="15.75" customHeight="1" x14ac:dyDescent="0.25">
      <c r="J963" s="62"/>
    </row>
    <row r="964" spans="10:10" ht="15.75" customHeight="1" x14ac:dyDescent="0.25">
      <c r="J964" s="62"/>
    </row>
    <row r="965" spans="10:10" ht="15.75" customHeight="1" x14ac:dyDescent="0.25">
      <c r="J965" s="62"/>
    </row>
    <row r="966" spans="10:10" ht="15.75" customHeight="1" x14ac:dyDescent="0.25">
      <c r="J966" s="62"/>
    </row>
    <row r="967" spans="10:10" ht="15.75" customHeight="1" x14ac:dyDescent="0.25">
      <c r="J967" s="62"/>
    </row>
    <row r="968" spans="10:10" ht="15.75" customHeight="1" x14ac:dyDescent="0.25">
      <c r="J968" s="62"/>
    </row>
    <row r="969" spans="10:10" ht="15.75" customHeight="1" x14ac:dyDescent="0.25">
      <c r="J969" s="62"/>
    </row>
    <row r="970" spans="10:10" ht="15.75" customHeight="1" x14ac:dyDescent="0.25">
      <c r="J970" s="62"/>
    </row>
    <row r="971" spans="10:10" ht="15.75" customHeight="1" x14ac:dyDescent="0.25">
      <c r="J971" s="62"/>
    </row>
    <row r="972" spans="10:10" ht="15.75" customHeight="1" x14ac:dyDescent="0.25">
      <c r="J972" s="62"/>
    </row>
    <row r="973" spans="10:10" ht="15.75" customHeight="1" x14ac:dyDescent="0.25">
      <c r="J973" s="62"/>
    </row>
    <row r="974" spans="10:10" ht="15.75" customHeight="1" x14ac:dyDescent="0.25">
      <c r="J974" s="62"/>
    </row>
    <row r="975" spans="10:10" ht="15.75" customHeight="1" x14ac:dyDescent="0.25">
      <c r="J975" s="62"/>
    </row>
    <row r="976" spans="10:10" ht="15.75" customHeight="1" x14ac:dyDescent="0.25">
      <c r="J976" s="62"/>
    </row>
    <row r="977" spans="10:10" ht="15.75" customHeight="1" x14ac:dyDescent="0.25">
      <c r="J977" s="62"/>
    </row>
    <row r="978" spans="10:10" ht="15.75" customHeight="1" x14ac:dyDescent="0.25">
      <c r="J978" s="62"/>
    </row>
    <row r="979" spans="10:10" ht="15.75" customHeight="1" x14ac:dyDescent="0.25">
      <c r="J979" s="62"/>
    </row>
    <row r="980" spans="10:10" ht="15.75" customHeight="1" x14ac:dyDescent="0.25">
      <c r="J980" s="62"/>
    </row>
    <row r="981" spans="10:10" ht="15.75" customHeight="1" x14ac:dyDescent="0.25">
      <c r="J981" s="62"/>
    </row>
    <row r="982" spans="10:10" ht="15.75" customHeight="1" x14ac:dyDescent="0.25">
      <c r="J982" s="62"/>
    </row>
    <row r="983" spans="10:10" ht="15.75" customHeight="1" x14ac:dyDescent="0.25">
      <c r="J983" s="62"/>
    </row>
    <row r="984" spans="10:10" ht="15.75" customHeight="1" x14ac:dyDescent="0.25">
      <c r="J984" s="62"/>
    </row>
    <row r="985" spans="10:10" ht="15.75" customHeight="1" x14ac:dyDescent="0.25">
      <c r="J985" s="62"/>
    </row>
    <row r="986" spans="10:10" ht="15.75" customHeight="1" x14ac:dyDescent="0.25">
      <c r="J986" s="62"/>
    </row>
    <row r="987" spans="10:10" ht="15.75" customHeight="1" x14ac:dyDescent="0.25">
      <c r="J987" s="62"/>
    </row>
    <row r="988" spans="10:10" ht="15.75" customHeight="1" x14ac:dyDescent="0.25">
      <c r="J988" s="62"/>
    </row>
    <row r="989" spans="10:10" ht="15.75" customHeight="1" x14ac:dyDescent="0.25">
      <c r="J989" s="62"/>
    </row>
    <row r="990" spans="10:10" ht="15.75" customHeight="1" x14ac:dyDescent="0.25">
      <c r="J990" s="62"/>
    </row>
    <row r="991" spans="10:10" ht="15.75" customHeight="1" x14ac:dyDescent="0.25">
      <c r="J991" s="62"/>
    </row>
    <row r="992" spans="10:10" ht="15.75" customHeight="1" x14ac:dyDescent="0.25">
      <c r="J992" s="62"/>
    </row>
    <row r="993" spans="10:10" ht="15.75" customHeight="1" x14ac:dyDescent="0.25">
      <c r="J993" s="62"/>
    </row>
    <row r="994" spans="10:10" ht="15.75" customHeight="1" x14ac:dyDescent="0.25">
      <c r="J994" s="62"/>
    </row>
    <row r="995" spans="10:10" ht="15.75" customHeight="1" x14ac:dyDescent="0.25">
      <c r="J995" s="62"/>
    </row>
    <row r="996" spans="10:10" ht="15.75" customHeight="1" x14ac:dyDescent="0.25">
      <c r="J996" s="62"/>
    </row>
    <row r="997" spans="10:10" ht="15.75" customHeight="1" x14ac:dyDescent="0.25">
      <c r="J997" s="62"/>
    </row>
    <row r="998" spans="10:10" ht="15.75" customHeight="1" x14ac:dyDescent="0.25">
      <c r="J998" s="62"/>
    </row>
    <row r="999" spans="10:10" ht="15.75" customHeight="1" x14ac:dyDescent="0.25">
      <c r="J999" s="62"/>
    </row>
    <row r="1000" spans="10:10" ht="15.75" customHeight="1" x14ac:dyDescent="0.25">
      <c r="J1000" s="62"/>
    </row>
  </sheetData>
  <mergeCells count="10">
    <mergeCell ref="A107:B107"/>
    <mergeCell ref="A125:B125"/>
    <mergeCell ref="A126:B126"/>
    <mergeCell ref="A8:G8"/>
    <mergeCell ref="B9:G9"/>
    <mergeCell ref="A10:G10"/>
    <mergeCell ref="A28:B28"/>
    <mergeCell ref="A46:B46"/>
    <mergeCell ref="A66:B66"/>
    <mergeCell ref="A92:B92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" workbookViewId="0">
      <selection activeCell="B20" sqref="B20"/>
    </sheetView>
  </sheetViews>
  <sheetFormatPr baseColWidth="10" defaultColWidth="14.42578125" defaultRowHeight="15" customHeight="1" x14ac:dyDescent="0.25"/>
  <cols>
    <col min="1" max="1" width="32.5703125" customWidth="1"/>
    <col min="2" max="2" width="18.28515625" customWidth="1"/>
    <col min="3" max="3" width="34.85546875" hidden="1" customWidth="1"/>
    <col min="4" max="4" width="17.28515625" customWidth="1"/>
    <col min="5" max="5" width="11" hidden="1" customWidth="1"/>
    <col min="6" max="6" width="11" customWidth="1"/>
    <col min="7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6"/>
      <c r="B5" s="6"/>
      <c r="C5" s="6"/>
      <c r="D5" s="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</row>
    <row r="9" spans="1:26" x14ac:dyDescent="0.25">
      <c r="A9" s="374" t="s">
        <v>233</v>
      </c>
      <c r="B9" s="372"/>
      <c r="C9" s="372"/>
      <c r="D9" s="372"/>
    </row>
    <row r="10" spans="1:26" x14ac:dyDescent="0.25">
      <c r="A10" s="384" t="s">
        <v>415</v>
      </c>
      <c r="B10" s="372"/>
      <c r="C10" s="372"/>
      <c r="D10" s="372"/>
      <c r="E10" s="7"/>
    </row>
    <row r="12" spans="1:26" ht="25.5" customHeight="1" x14ac:dyDescent="0.25">
      <c r="A12" s="100" t="s">
        <v>4</v>
      </c>
      <c r="B12" s="100" t="s">
        <v>234</v>
      </c>
      <c r="C12" s="100" t="s">
        <v>416</v>
      </c>
      <c r="D12" s="100" t="s">
        <v>239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B13" s="110"/>
      <c r="C13" s="110">
        <v>611</v>
      </c>
      <c r="D13" s="110">
        <v>811</v>
      </c>
    </row>
    <row r="14" spans="1:26" x14ac:dyDescent="0.25">
      <c r="A14" s="115" t="s">
        <v>240</v>
      </c>
      <c r="B14" s="103">
        <f t="shared" ref="B14:D14" si="0">+B15+B21+B22</f>
        <v>141344029</v>
      </c>
      <c r="C14" s="103">
        <f t="shared" si="0"/>
        <v>82867536</v>
      </c>
      <c r="D14" s="103">
        <f t="shared" si="0"/>
        <v>58476493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8" t="s">
        <v>266</v>
      </c>
      <c r="B15" s="133">
        <f t="shared" ref="B15:D15" si="1">+B16+B19+B20</f>
        <v>140404189</v>
      </c>
      <c r="C15" s="145">
        <f t="shared" si="1"/>
        <v>81927696</v>
      </c>
      <c r="D15" s="145">
        <f t="shared" si="1"/>
        <v>58476493</v>
      </c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x14ac:dyDescent="0.25">
      <c r="A16" s="19" t="s">
        <v>241</v>
      </c>
      <c r="B16" s="106">
        <f t="shared" ref="B16:D16" si="2">+B17+B18</f>
        <v>122327857</v>
      </c>
      <c r="C16" s="116">
        <f t="shared" si="2"/>
        <v>73268432</v>
      </c>
      <c r="D16" s="116">
        <f t="shared" si="2"/>
        <v>49059425</v>
      </c>
    </row>
    <row r="17" spans="1:26" x14ac:dyDescent="0.25">
      <c r="A17" s="8" t="s">
        <v>267</v>
      </c>
      <c r="B17" s="106">
        <f t="shared" ref="B17:B22" si="3">SUM(C17:D17)</f>
        <v>105174175</v>
      </c>
      <c r="C17" s="116">
        <f>+'OJURIS B'!E28</f>
        <v>57599098</v>
      </c>
      <c r="D17" s="116">
        <f>+'OJURIS B'!F28</f>
        <v>47575077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8" t="s">
        <v>268</v>
      </c>
      <c r="B18" s="106">
        <f t="shared" si="3"/>
        <v>17153682</v>
      </c>
      <c r="C18" s="116">
        <f>+'OJURIS B'!E46</f>
        <v>15669334</v>
      </c>
      <c r="D18" s="116">
        <f>+'OJURIS B'!F46</f>
        <v>1484348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19" t="s">
        <v>242</v>
      </c>
      <c r="B19" s="106">
        <f t="shared" si="3"/>
        <v>6252809</v>
      </c>
      <c r="C19" s="116">
        <f>+'OJURIS B'!E66</f>
        <v>3187814</v>
      </c>
      <c r="D19" s="116">
        <f>+'OJURIS B'!F66</f>
        <v>3064995</v>
      </c>
    </row>
    <row r="20" spans="1:26" x14ac:dyDescent="0.25">
      <c r="A20" s="19" t="s">
        <v>243</v>
      </c>
      <c r="B20" s="106">
        <f t="shared" si="3"/>
        <v>11823523</v>
      </c>
      <c r="C20" s="116">
        <f>+'OJURIS B'!E92</f>
        <v>5471450</v>
      </c>
      <c r="D20" s="116">
        <f>+'OJURIS B'!F92</f>
        <v>6352073</v>
      </c>
    </row>
    <row r="21" spans="1:26" ht="15.75" customHeight="1" x14ac:dyDescent="0.25">
      <c r="A21" s="19" t="s">
        <v>244</v>
      </c>
      <c r="B21" s="106">
        <f t="shared" si="3"/>
        <v>0</v>
      </c>
      <c r="C21" s="116">
        <f>+'OJURIS B'!E111</f>
        <v>0</v>
      </c>
      <c r="D21" s="116">
        <f>+'OJURIS B'!F111</f>
        <v>0</v>
      </c>
    </row>
    <row r="22" spans="1:26" ht="15.75" customHeight="1" x14ac:dyDescent="0.25">
      <c r="A22" s="19" t="s">
        <v>245</v>
      </c>
      <c r="B22" s="106">
        <f t="shared" si="3"/>
        <v>939840</v>
      </c>
      <c r="C22" s="116">
        <f>+'OJURIS B'!E114</f>
        <v>939840</v>
      </c>
      <c r="D22" s="116">
        <f>+'OJURIS B'!F113</f>
        <v>0</v>
      </c>
    </row>
    <row r="23" spans="1:26" ht="15.75" customHeight="1" x14ac:dyDescent="0.25">
      <c r="A23" s="115" t="s">
        <v>246</v>
      </c>
      <c r="B23" s="103">
        <f t="shared" ref="B23:D23" si="4">+B24+B27+B28</f>
        <v>2680705</v>
      </c>
      <c r="C23" s="103">
        <f t="shared" si="4"/>
        <v>113400</v>
      </c>
      <c r="D23" s="103">
        <f t="shared" si="4"/>
        <v>2567305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8" t="s">
        <v>269</v>
      </c>
      <c r="B24" s="133">
        <f t="shared" ref="B24:D24" si="5">+B25+B26</f>
        <v>2680705</v>
      </c>
      <c r="C24" s="145">
        <f t="shared" si="5"/>
        <v>113400</v>
      </c>
      <c r="D24" s="145">
        <f t="shared" si="5"/>
        <v>2567305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 x14ac:dyDescent="0.25">
      <c r="A25" s="19" t="s">
        <v>247</v>
      </c>
      <c r="B25" s="106">
        <f t="shared" ref="B25:B28" si="6">SUM(C25:D25)</f>
        <v>2680705</v>
      </c>
      <c r="C25" s="116">
        <f>+'OJURIS B'!E107</f>
        <v>113400</v>
      </c>
      <c r="D25" s="116">
        <f>+'OJURIS B'!F107</f>
        <v>2567305</v>
      </c>
    </row>
    <row r="26" spans="1:26" ht="15.75" customHeight="1" x14ac:dyDescent="0.25">
      <c r="A26" s="19" t="s">
        <v>248</v>
      </c>
      <c r="B26" s="106">
        <f t="shared" si="6"/>
        <v>0</v>
      </c>
      <c r="C26" s="116">
        <f>+'OJURIS B'!E115</f>
        <v>0</v>
      </c>
      <c r="D26" s="116">
        <f>+'OJURIS B'!F115</f>
        <v>0</v>
      </c>
    </row>
    <row r="27" spans="1:26" ht="15.75" customHeight="1" x14ac:dyDescent="0.25">
      <c r="A27" s="19" t="s">
        <v>249</v>
      </c>
      <c r="B27" s="106">
        <f t="shared" si="6"/>
        <v>0</v>
      </c>
      <c r="C27" s="116">
        <f>+'OJURIS B'!E117</f>
        <v>0</v>
      </c>
      <c r="D27" s="116">
        <f>+'OJURIS B'!F117</f>
        <v>0</v>
      </c>
    </row>
    <row r="28" spans="1:26" ht="15.75" customHeight="1" x14ac:dyDescent="0.25">
      <c r="A28" s="19" t="s">
        <v>250</v>
      </c>
      <c r="B28" s="106">
        <f t="shared" si="6"/>
        <v>0</v>
      </c>
      <c r="C28" s="116">
        <f>+'OJURIS B'!E119</f>
        <v>0</v>
      </c>
      <c r="D28" s="116">
        <f>+'OJURIS B'!F119</f>
        <v>0</v>
      </c>
    </row>
    <row r="29" spans="1:26" ht="15.75" customHeight="1" x14ac:dyDescent="0.25">
      <c r="A29" s="115" t="s">
        <v>32</v>
      </c>
      <c r="B29" s="103">
        <f t="shared" ref="B29:D29" si="7">+B30</f>
        <v>0</v>
      </c>
      <c r="C29" s="103">
        <f t="shared" si="7"/>
        <v>0</v>
      </c>
      <c r="D29" s="103">
        <f t="shared" si="7"/>
        <v>0</v>
      </c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05" t="s">
        <v>252</v>
      </c>
      <c r="B30" s="106">
        <f>SUM(C30:D30)</f>
        <v>0</v>
      </c>
      <c r="C30" s="116">
        <f>+'OJURIS B'!E121</f>
        <v>0</v>
      </c>
      <c r="D30" s="116">
        <f>+'OJURIS B'!F121</f>
        <v>0</v>
      </c>
    </row>
    <row r="31" spans="1:26" ht="15.75" customHeight="1" x14ac:dyDescent="0.25">
      <c r="A31" s="115" t="s">
        <v>40</v>
      </c>
      <c r="B31" s="103">
        <f t="shared" ref="B31:D31" si="8">+B14+B23+B29</f>
        <v>144024734</v>
      </c>
      <c r="C31" s="103">
        <f t="shared" si="8"/>
        <v>82980936</v>
      </c>
      <c r="D31" s="103">
        <f t="shared" si="8"/>
        <v>61043798</v>
      </c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D8"/>
    <mergeCell ref="A9:D9"/>
    <mergeCell ref="A10:D10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67" workbookViewId="0">
      <selection activeCell="E91" sqref="E91"/>
    </sheetView>
  </sheetViews>
  <sheetFormatPr baseColWidth="10" defaultColWidth="14.42578125" defaultRowHeight="15" customHeight="1" x14ac:dyDescent="0.25"/>
  <cols>
    <col min="1" max="1" width="4" customWidth="1"/>
    <col min="2" max="2" width="8.7109375" customWidth="1"/>
    <col min="3" max="3" width="34.85546875" customWidth="1"/>
    <col min="4" max="5" width="15.85546875" customWidth="1"/>
    <col min="6" max="6" width="18.42578125" customWidth="1"/>
    <col min="7" max="7" width="11" customWidth="1"/>
    <col min="8" max="8" width="13.42578125" customWidth="1"/>
    <col min="9" max="9" width="11" customWidth="1"/>
    <col min="10" max="10" width="13.42578125" customWidth="1"/>
    <col min="11" max="26" width="9" customWidth="1"/>
  </cols>
  <sheetData>
    <row r="1" spans="1:26" x14ac:dyDescent="0.25">
      <c r="A1" s="1"/>
      <c r="B1" s="385"/>
      <c r="C1" s="372"/>
      <c r="D1" s="372"/>
      <c r="E1" s="372"/>
      <c r="F1" s="372"/>
      <c r="G1" s="1"/>
      <c r="H1" s="60"/>
      <c r="I1" s="1"/>
      <c r="J1" s="60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372"/>
      <c r="C2" s="372"/>
      <c r="D2" s="372"/>
      <c r="E2" s="372"/>
      <c r="F2" s="372"/>
      <c r="G2" s="1"/>
      <c r="H2" s="60"/>
      <c r="I2" s="1"/>
      <c r="J2" s="60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372"/>
      <c r="C3" s="372"/>
      <c r="D3" s="372"/>
      <c r="E3" s="372"/>
      <c r="F3" s="372"/>
      <c r="G3" s="1"/>
      <c r="H3" s="60"/>
      <c r="I3" s="1"/>
      <c r="J3" s="6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372"/>
      <c r="C4" s="372"/>
      <c r="D4" s="372"/>
      <c r="E4" s="372"/>
      <c r="F4" s="372"/>
      <c r="G4" s="149"/>
      <c r="H4" s="60"/>
      <c r="I4" s="1"/>
      <c r="J4" s="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386"/>
      <c r="C5" s="386"/>
      <c r="D5" s="386"/>
      <c r="E5" s="386"/>
      <c r="F5" s="386"/>
      <c r="G5" s="1"/>
      <c r="H5" s="60"/>
      <c r="I5" s="1"/>
      <c r="J5" s="6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5">
      <c r="H6" s="62"/>
      <c r="J6" s="62"/>
    </row>
    <row r="7" spans="1:26" ht="12.75" customHeight="1" x14ac:dyDescent="0.25">
      <c r="A7" s="8"/>
      <c r="B7" s="8"/>
      <c r="C7" s="7" t="str">
        <f>+resgral!A7</f>
        <v>ORDENANZA N° 7091/2020</v>
      </c>
      <c r="D7" s="8"/>
      <c r="E7" s="8"/>
      <c r="F7" s="8"/>
      <c r="G7" s="8"/>
      <c r="H7" s="65"/>
      <c r="I7" s="8"/>
      <c r="J7" s="65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B8" s="373" t="s">
        <v>1</v>
      </c>
      <c r="C8" s="372"/>
      <c r="D8" s="372"/>
      <c r="E8" s="372"/>
      <c r="F8" s="372"/>
      <c r="H8" s="62"/>
      <c r="J8" s="62"/>
    </row>
    <row r="9" spans="1:26" x14ac:dyDescent="0.25">
      <c r="B9" s="374" t="s">
        <v>270</v>
      </c>
      <c r="C9" s="372"/>
      <c r="D9" s="372"/>
      <c r="E9" s="372"/>
      <c r="F9" s="372"/>
      <c r="H9" s="62"/>
      <c r="J9" s="62"/>
    </row>
    <row r="10" spans="1:26" x14ac:dyDescent="0.25">
      <c r="B10" s="371" t="s">
        <v>415</v>
      </c>
      <c r="C10" s="372"/>
      <c r="D10" s="372"/>
      <c r="E10" s="372"/>
      <c r="F10" s="372"/>
      <c r="H10" s="62"/>
      <c r="J10" s="62"/>
    </row>
    <row r="11" spans="1:26" x14ac:dyDescent="0.25">
      <c r="H11" s="62"/>
      <c r="J11" s="62"/>
    </row>
    <row r="12" spans="1:26" ht="25.5" customHeight="1" x14ac:dyDescent="0.25">
      <c r="A12" s="12"/>
      <c r="B12" s="100" t="s">
        <v>68</v>
      </c>
      <c r="C12" s="100" t="s">
        <v>272</v>
      </c>
      <c r="D12" s="100" t="s">
        <v>234</v>
      </c>
      <c r="E12" s="100" t="s">
        <v>416</v>
      </c>
      <c r="F12" s="100" t="s">
        <v>239</v>
      </c>
      <c r="G12" s="12"/>
      <c r="H12" s="101"/>
      <c r="I12" s="12"/>
      <c r="J12" s="101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B13" s="126" t="s">
        <v>273</v>
      </c>
      <c r="D13" s="110"/>
      <c r="E13" s="110">
        <v>611</v>
      </c>
      <c r="F13" s="110">
        <v>811</v>
      </c>
      <c r="H13" s="62"/>
      <c r="J13" s="62"/>
    </row>
    <row r="14" spans="1:26" x14ac:dyDescent="0.25">
      <c r="A14" s="120"/>
      <c r="B14" s="127" t="s">
        <v>79</v>
      </c>
      <c r="C14" s="8" t="s">
        <v>274</v>
      </c>
      <c r="D14" s="133">
        <f t="shared" ref="D14:D27" si="0">SUM(E14:F14)</f>
        <v>39411344</v>
      </c>
      <c r="E14" s="129">
        <v>21714589</v>
      </c>
      <c r="F14" s="129">
        <v>17696755</v>
      </c>
      <c r="G14" s="120"/>
      <c r="H14" s="138"/>
      <c r="I14" s="120"/>
      <c r="J14" s="138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B15" s="127" t="s">
        <v>82</v>
      </c>
      <c r="C15" s="8" t="s">
        <v>275</v>
      </c>
      <c r="D15" s="133">
        <f t="shared" si="0"/>
        <v>3516002</v>
      </c>
      <c r="E15" s="129">
        <v>1202967</v>
      </c>
      <c r="F15" s="129">
        <v>2313035</v>
      </c>
      <c r="H15" s="62"/>
      <c r="J15" s="62"/>
    </row>
    <row r="16" spans="1:26" x14ac:dyDescent="0.25">
      <c r="A16" s="8"/>
      <c r="B16" s="127" t="s">
        <v>84</v>
      </c>
      <c r="C16" s="8" t="s">
        <v>276</v>
      </c>
      <c r="D16" s="133">
        <f t="shared" si="0"/>
        <v>3786608</v>
      </c>
      <c r="E16" s="129">
        <v>1651106</v>
      </c>
      <c r="F16" s="129">
        <v>2135502</v>
      </c>
      <c r="G16" s="8"/>
      <c r="H16" s="65"/>
      <c r="I16" s="8"/>
      <c r="J16" s="65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8"/>
      <c r="B17" s="127" t="s">
        <v>86</v>
      </c>
      <c r="C17" s="8" t="s">
        <v>277</v>
      </c>
      <c r="D17" s="133">
        <f t="shared" si="0"/>
        <v>990919</v>
      </c>
      <c r="E17" s="129">
        <v>36883</v>
      </c>
      <c r="F17" s="129">
        <v>954036</v>
      </c>
      <c r="G17" s="8"/>
      <c r="H17" s="65"/>
      <c r="I17" s="8"/>
      <c r="J17" s="65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B18" s="127" t="s">
        <v>88</v>
      </c>
      <c r="C18" s="8" t="s">
        <v>278</v>
      </c>
      <c r="D18" s="133">
        <f t="shared" si="0"/>
        <v>24393577</v>
      </c>
      <c r="E18" s="129">
        <v>14955537</v>
      </c>
      <c r="F18" s="129">
        <v>9438040</v>
      </c>
      <c r="H18" s="62"/>
      <c r="J18" s="62"/>
    </row>
    <row r="19" spans="1:26" x14ac:dyDescent="0.25">
      <c r="B19" s="127" t="s">
        <v>90</v>
      </c>
      <c r="C19" s="8" t="s">
        <v>279</v>
      </c>
      <c r="D19" s="133">
        <f t="shared" si="0"/>
        <v>27314</v>
      </c>
      <c r="E19" s="129">
        <v>0</v>
      </c>
      <c r="F19" s="129">
        <v>27314</v>
      </c>
      <c r="H19" s="62"/>
      <c r="J19" s="62"/>
    </row>
    <row r="20" spans="1:26" x14ac:dyDescent="0.25">
      <c r="B20" s="127" t="s">
        <v>165</v>
      </c>
      <c r="C20" s="8" t="s">
        <v>280</v>
      </c>
      <c r="D20" s="133">
        <f t="shared" si="0"/>
        <v>8228630</v>
      </c>
      <c r="E20" s="129">
        <v>4430700</v>
      </c>
      <c r="F20" s="129">
        <v>3797930</v>
      </c>
      <c r="H20" s="62"/>
      <c r="J20" s="62"/>
    </row>
    <row r="21" spans="1:26" ht="15.75" customHeight="1" x14ac:dyDescent="0.25">
      <c r="B21" s="127" t="s">
        <v>92</v>
      </c>
      <c r="C21" s="8" t="s">
        <v>281</v>
      </c>
      <c r="D21" s="133">
        <f t="shared" si="0"/>
        <v>452470</v>
      </c>
      <c r="E21" s="129">
        <v>164858</v>
      </c>
      <c r="F21" s="129">
        <v>287612</v>
      </c>
      <c r="H21" s="62"/>
      <c r="J21" s="62"/>
    </row>
    <row r="22" spans="1:26" ht="15.75" customHeight="1" x14ac:dyDescent="0.25">
      <c r="A22" s="19"/>
      <c r="B22" s="127" t="s">
        <v>131</v>
      </c>
      <c r="C22" s="8" t="s">
        <v>282</v>
      </c>
      <c r="D22" s="133">
        <f t="shared" si="0"/>
        <v>1518638</v>
      </c>
      <c r="E22" s="129">
        <v>882760</v>
      </c>
      <c r="F22" s="129">
        <v>635878</v>
      </c>
      <c r="G22" s="19"/>
      <c r="H22" s="28"/>
      <c r="I22" s="19"/>
      <c r="J22" s="28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8"/>
      <c r="B23" s="127" t="s">
        <v>133</v>
      </c>
      <c r="C23" s="8" t="s">
        <v>283</v>
      </c>
      <c r="D23" s="133">
        <f t="shared" si="0"/>
        <v>6809169</v>
      </c>
      <c r="E23" s="129">
        <v>4249075</v>
      </c>
      <c r="F23" s="129">
        <v>2560094</v>
      </c>
      <c r="G23" s="18"/>
      <c r="H23" s="139"/>
      <c r="I23" s="18"/>
      <c r="J23" s="139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B24" s="127" t="s">
        <v>136</v>
      </c>
      <c r="C24" s="8" t="s">
        <v>284</v>
      </c>
      <c r="D24" s="133">
        <f t="shared" si="0"/>
        <v>8283568</v>
      </c>
      <c r="E24" s="129">
        <v>4292151</v>
      </c>
      <c r="F24" s="129">
        <v>3991417</v>
      </c>
      <c r="H24" s="62"/>
      <c r="J24" s="62"/>
    </row>
    <row r="25" spans="1:26" ht="15.75" customHeight="1" x14ac:dyDescent="0.25">
      <c r="B25" s="127" t="s">
        <v>183</v>
      </c>
      <c r="C25" s="8" t="s">
        <v>285</v>
      </c>
      <c r="D25" s="133">
        <f t="shared" si="0"/>
        <v>4887061</v>
      </c>
      <c r="E25" s="129">
        <v>2532242</v>
      </c>
      <c r="F25" s="129">
        <v>2354819</v>
      </c>
      <c r="H25" s="62"/>
      <c r="J25" s="62"/>
    </row>
    <row r="26" spans="1:26" ht="15.75" customHeight="1" x14ac:dyDescent="0.25">
      <c r="B26" s="127" t="s">
        <v>94</v>
      </c>
      <c r="C26" s="8" t="s">
        <v>286</v>
      </c>
      <c r="D26" s="133">
        <f t="shared" si="0"/>
        <v>2868875</v>
      </c>
      <c r="E26" s="129">
        <v>1486230</v>
      </c>
      <c r="F26" s="129">
        <v>1382645</v>
      </c>
      <c r="H26" s="62"/>
      <c r="J26" s="62"/>
    </row>
    <row r="27" spans="1:26" ht="15.75" customHeight="1" x14ac:dyDescent="0.25">
      <c r="B27" s="127" t="s">
        <v>140</v>
      </c>
      <c r="C27" s="8" t="s">
        <v>287</v>
      </c>
      <c r="D27" s="133">
        <f t="shared" si="0"/>
        <v>0</v>
      </c>
      <c r="E27" s="129">
        <v>0</v>
      </c>
      <c r="F27" s="129">
        <v>0</v>
      </c>
      <c r="H27" s="62"/>
      <c r="J27" s="62"/>
    </row>
    <row r="28" spans="1:26" ht="15.75" customHeight="1" x14ac:dyDescent="0.25">
      <c r="A28" s="19"/>
      <c r="B28" s="115"/>
      <c r="C28" s="115" t="s">
        <v>288</v>
      </c>
      <c r="D28" s="103">
        <f t="shared" ref="D28:F28" si="1">SUM(D14:D27)</f>
        <v>105174175</v>
      </c>
      <c r="E28" s="103">
        <f t="shared" si="1"/>
        <v>57599098</v>
      </c>
      <c r="F28" s="103">
        <f t="shared" si="1"/>
        <v>47575077</v>
      </c>
      <c r="G28" s="19"/>
      <c r="H28" s="28"/>
      <c r="I28" s="19"/>
      <c r="J28" s="28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E29" s="63"/>
      <c r="F29" s="62"/>
      <c r="H29" s="62"/>
      <c r="J29" s="62"/>
    </row>
    <row r="30" spans="1:26" ht="25.5" customHeight="1" x14ac:dyDescent="0.25">
      <c r="A30" s="12"/>
      <c r="B30" s="100" t="s">
        <v>68</v>
      </c>
      <c r="C30" s="100" t="s">
        <v>289</v>
      </c>
      <c r="D30" s="100" t="s">
        <v>234</v>
      </c>
      <c r="E30" s="100" t="s">
        <v>416</v>
      </c>
      <c r="F30" s="100" t="s">
        <v>239</v>
      </c>
      <c r="G30" s="12"/>
      <c r="H30" s="101"/>
      <c r="I30" s="12"/>
      <c r="J30" s="101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10"/>
      <c r="B31" s="126" t="s">
        <v>290</v>
      </c>
      <c r="C31" s="110"/>
      <c r="D31" s="110"/>
      <c r="E31" s="110">
        <v>611</v>
      </c>
      <c r="F31" s="110">
        <v>811</v>
      </c>
      <c r="G31" s="110"/>
      <c r="H31" s="137"/>
      <c r="I31" s="110"/>
      <c r="J31" s="137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5.75" customHeight="1" x14ac:dyDescent="0.25">
      <c r="A32" s="120"/>
      <c r="B32" s="127" t="s">
        <v>79</v>
      </c>
      <c r="C32" s="8" t="s">
        <v>274</v>
      </c>
      <c r="D32" s="133">
        <f t="shared" ref="D32:D45" si="2">SUM(E32:F32)</f>
        <v>4652866</v>
      </c>
      <c r="E32" s="129">
        <v>4517796</v>
      </c>
      <c r="F32" s="129">
        <v>135070</v>
      </c>
      <c r="G32" s="120"/>
      <c r="H32" s="138"/>
      <c r="I32" s="120"/>
      <c r="J32" s="138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25">
      <c r="B33" s="127" t="s">
        <v>82</v>
      </c>
      <c r="C33" s="8" t="s">
        <v>275</v>
      </c>
      <c r="D33" s="133">
        <f t="shared" si="2"/>
        <v>180714</v>
      </c>
      <c r="E33" s="129">
        <v>175312</v>
      </c>
      <c r="F33" s="129">
        <v>5402</v>
      </c>
      <c r="H33" s="62"/>
      <c r="J33" s="62"/>
    </row>
    <row r="34" spans="1:26" ht="15.75" customHeight="1" x14ac:dyDescent="0.25">
      <c r="A34" s="8"/>
      <c r="B34" s="127" t="s">
        <v>84</v>
      </c>
      <c r="C34" s="8" t="s">
        <v>276</v>
      </c>
      <c r="D34" s="133">
        <f t="shared" si="2"/>
        <v>0</v>
      </c>
      <c r="E34" s="129">
        <v>0</v>
      </c>
      <c r="F34" s="129">
        <v>0</v>
      </c>
      <c r="G34" s="8"/>
      <c r="H34" s="65"/>
      <c r="I34" s="8"/>
      <c r="J34" s="65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8"/>
      <c r="B35" s="127" t="s">
        <v>86</v>
      </c>
      <c r="C35" s="8" t="s">
        <v>277</v>
      </c>
      <c r="D35" s="133">
        <f t="shared" si="2"/>
        <v>42786</v>
      </c>
      <c r="E35" s="129">
        <v>42786</v>
      </c>
      <c r="F35" s="129">
        <v>0</v>
      </c>
      <c r="G35" s="8"/>
      <c r="H35" s="65"/>
      <c r="I35" s="8"/>
      <c r="J35" s="65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B36" s="127" t="s">
        <v>88</v>
      </c>
      <c r="C36" s="8" t="s">
        <v>278</v>
      </c>
      <c r="D36" s="133">
        <f t="shared" si="2"/>
        <v>3881609</v>
      </c>
      <c r="E36" s="129">
        <v>3659333</v>
      </c>
      <c r="F36" s="129">
        <v>222276</v>
      </c>
      <c r="H36" s="62"/>
      <c r="J36" s="62"/>
    </row>
    <row r="37" spans="1:26" ht="15.75" customHeight="1" x14ac:dyDescent="0.25">
      <c r="B37" s="127" t="s">
        <v>90</v>
      </c>
      <c r="C37" s="8" t="s">
        <v>279</v>
      </c>
      <c r="D37" s="133">
        <f t="shared" si="2"/>
        <v>0</v>
      </c>
      <c r="E37" s="129">
        <v>0</v>
      </c>
      <c r="F37" s="129">
        <v>0</v>
      </c>
      <c r="H37" s="62"/>
      <c r="J37" s="62"/>
    </row>
    <row r="38" spans="1:26" ht="15.75" customHeight="1" x14ac:dyDescent="0.25">
      <c r="B38" s="127" t="s">
        <v>165</v>
      </c>
      <c r="C38" s="8" t="s">
        <v>280</v>
      </c>
      <c r="D38" s="133">
        <f t="shared" si="2"/>
        <v>3934298</v>
      </c>
      <c r="E38" s="129">
        <v>2978066</v>
      </c>
      <c r="F38" s="129">
        <v>956232</v>
      </c>
      <c r="H38" s="62"/>
      <c r="J38" s="62"/>
    </row>
    <row r="39" spans="1:26" ht="15.75" customHeight="1" x14ac:dyDescent="0.25">
      <c r="B39" s="127" t="s">
        <v>92</v>
      </c>
      <c r="C39" s="8" t="s">
        <v>281</v>
      </c>
      <c r="D39" s="133">
        <f t="shared" si="2"/>
        <v>31697</v>
      </c>
      <c r="E39" s="129">
        <v>31697</v>
      </c>
      <c r="F39" s="129">
        <v>0</v>
      </c>
      <c r="H39" s="62"/>
      <c r="J39" s="62"/>
    </row>
    <row r="40" spans="1:26" ht="15.75" customHeight="1" x14ac:dyDescent="0.25">
      <c r="A40" s="19"/>
      <c r="B40" s="127" t="s">
        <v>131</v>
      </c>
      <c r="C40" s="8" t="s">
        <v>282</v>
      </c>
      <c r="D40" s="133">
        <f t="shared" si="2"/>
        <v>1222892</v>
      </c>
      <c r="E40" s="129">
        <v>1205333</v>
      </c>
      <c r="F40" s="129">
        <v>17559</v>
      </c>
      <c r="G40" s="19"/>
      <c r="H40" s="28"/>
      <c r="I40" s="19"/>
      <c r="J40" s="28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8"/>
      <c r="B41" s="127" t="s">
        <v>133</v>
      </c>
      <c r="C41" s="8" t="s">
        <v>283</v>
      </c>
      <c r="D41" s="133">
        <f t="shared" si="2"/>
        <v>1344239</v>
      </c>
      <c r="E41" s="129">
        <v>1273716</v>
      </c>
      <c r="F41" s="129">
        <v>70523</v>
      </c>
      <c r="G41" s="18"/>
      <c r="H41" s="139"/>
      <c r="I41" s="18"/>
      <c r="J41" s="139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B42" s="127" t="s">
        <v>136</v>
      </c>
      <c r="C42" s="8" t="s">
        <v>284</v>
      </c>
      <c r="D42" s="133">
        <f t="shared" si="2"/>
        <v>953970</v>
      </c>
      <c r="E42" s="129">
        <v>914828</v>
      </c>
      <c r="F42" s="129">
        <v>39142</v>
      </c>
      <c r="H42" s="62"/>
      <c r="J42" s="62"/>
    </row>
    <row r="43" spans="1:26" ht="15.75" customHeight="1" x14ac:dyDescent="0.25">
      <c r="B43" s="127" t="s">
        <v>183</v>
      </c>
      <c r="C43" s="8" t="s">
        <v>285</v>
      </c>
      <c r="D43" s="133">
        <f t="shared" si="2"/>
        <v>562814</v>
      </c>
      <c r="E43" s="129">
        <v>539721</v>
      </c>
      <c r="F43" s="129">
        <v>23093</v>
      </c>
      <c r="H43" s="62"/>
      <c r="J43" s="62"/>
    </row>
    <row r="44" spans="1:26" ht="15.75" customHeight="1" x14ac:dyDescent="0.25">
      <c r="B44" s="127" t="s">
        <v>94</v>
      </c>
      <c r="C44" s="8" t="s">
        <v>286</v>
      </c>
      <c r="D44" s="133">
        <f t="shared" si="2"/>
        <v>345797</v>
      </c>
      <c r="E44" s="129">
        <v>330746</v>
      </c>
      <c r="F44" s="129">
        <v>15051</v>
      </c>
      <c r="H44" s="62"/>
      <c r="J44" s="62"/>
    </row>
    <row r="45" spans="1:26" ht="15.75" customHeight="1" x14ac:dyDescent="0.25">
      <c r="B45" s="127" t="s">
        <v>140</v>
      </c>
      <c r="C45" s="8" t="s">
        <v>287</v>
      </c>
      <c r="D45" s="133">
        <f t="shared" si="2"/>
        <v>0</v>
      </c>
      <c r="E45" s="129">
        <v>0</v>
      </c>
      <c r="F45" s="129">
        <v>0</v>
      </c>
      <c r="H45" s="62"/>
      <c r="J45" s="62"/>
    </row>
    <row r="46" spans="1:26" ht="15.75" customHeight="1" x14ac:dyDescent="0.25">
      <c r="A46" s="19"/>
      <c r="B46" s="115"/>
      <c r="C46" s="115" t="s">
        <v>288</v>
      </c>
      <c r="D46" s="103">
        <f t="shared" ref="D46:F46" si="3">SUM(D32:D45)</f>
        <v>17153682</v>
      </c>
      <c r="E46" s="103">
        <f t="shared" si="3"/>
        <v>15669334</v>
      </c>
      <c r="F46" s="103">
        <f t="shared" si="3"/>
        <v>1484348</v>
      </c>
      <c r="G46" s="19"/>
      <c r="H46" s="28"/>
      <c r="I46" s="19"/>
      <c r="J46" s="28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E47" s="63"/>
      <c r="H47" s="62"/>
      <c r="J47" s="62"/>
    </row>
    <row r="48" spans="1:26" ht="25.5" customHeight="1" x14ac:dyDescent="0.25">
      <c r="A48" s="12"/>
      <c r="B48" s="100" t="s">
        <v>68</v>
      </c>
      <c r="C48" s="100" t="s">
        <v>291</v>
      </c>
      <c r="D48" s="100" t="s">
        <v>234</v>
      </c>
      <c r="E48" s="100" t="s">
        <v>416</v>
      </c>
      <c r="F48" s="100" t="s">
        <v>239</v>
      </c>
      <c r="G48" s="12"/>
      <c r="H48" s="101"/>
      <c r="I48" s="12"/>
      <c r="J48" s="101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110"/>
      <c r="B49" s="126" t="s">
        <v>292</v>
      </c>
      <c r="C49" s="110"/>
      <c r="D49" s="110"/>
      <c r="E49" s="110">
        <v>611</v>
      </c>
      <c r="F49" s="110">
        <v>811</v>
      </c>
      <c r="G49" s="110"/>
      <c r="H49" s="137"/>
      <c r="I49" s="110"/>
      <c r="J49" s="137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5.75" customHeight="1" x14ac:dyDescent="0.25">
      <c r="A50" s="120"/>
      <c r="B50" s="127" t="s">
        <v>79</v>
      </c>
      <c r="C50" s="8" t="s">
        <v>293</v>
      </c>
      <c r="D50" s="133">
        <f t="shared" ref="D50:D64" si="4">SUM(E50:F50)</f>
        <v>11460</v>
      </c>
      <c r="E50" s="129">
        <v>11460</v>
      </c>
      <c r="F50" s="129">
        <v>0</v>
      </c>
      <c r="G50" s="120"/>
      <c r="H50" s="138"/>
      <c r="I50" s="120"/>
      <c r="J50" s="138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25">
      <c r="B51" s="127" t="s">
        <v>82</v>
      </c>
      <c r="C51" s="8" t="s">
        <v>294</v>
      </c>
      <c r="D51" s="133">
        <f t="shared" si="4"/>
        <v>0</v>
      </c>
      <c r="E51" s="129">
        <v>0</v>
      </c>
      <c r="F51" s="129">
        <v>0</v>
      </c>
      <c r="H51" s="62"/>
      <c r="J51" s="62"/>
    </row>
    <row r="52" spans="1:26" ht="15.75" customHeight="1" x14ac:dyDescent="0.25">
      <c r="A52" s="8"/>
      <c r="B52" s="127" t="s">
        <v>84</v>
      </c>
      <c r="C52" s="8" t="s">
        <v>295</v>
      </c>
      <c r="D52" s="133">
        <f t="shared" si="4"/>
        <v>0</v>
      </c>
      <c r="E52" s="129">
        <v>0</v>
      </c>
      <c r="F52" s="129">
        <v>0</v>
      </c>
      <c r="G52" s="8"/>
      <c r="H52" s="65"/>
      <c r="I52" s="8"/>
      <c r="J52" s="65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8"/>
      <c r="B53" s="127" t="s">
        <v>86</v>
      </c>
      <c r="C53" s="8" t="s">
        <v>296</v>
      </c>
      <c r="D53" s="133">
        <f t="shared" si="4"/>
        <v>0</v>
      </c>
      <c r="E53" s="129">
        <v>0</v>
      </c>
      <c r="F53" s="129">
        <v>0</v>
      </c>
      <c r="G53" s="8"/>
      <c r="H53" s="65"/>
      <c r="I53" s="8"/>
      <c r="J53" s="65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B54" s="127" t="s">
        <v>88</v>
      </c>
      <c r="C54" s="8" t="s">
        <v>297</v>
      </c>
      <c r="D54" s="133">
        <f t="shared" si="4"/>
        <v>754624</v>
      </c>
      <c r="E54" s="129">
        <v>213982</v>
      </c>
      <c r="F54" s="129">
        <v>540642</v>
      </c>
      <c r="H54" s="62"/>
      <c r="J54" s="62"/>
    </row>
    <row r="55" spans="1:26" ht="15.75" customHeight="1" x14ac:dyDescent="0.25">
      <c r="B55" s="127" t="s">
        <v>90</v>
      </c>
      <c r="C55" s="8" t="s">
        <v>298</v>
      </c>
      <c r="D55" s="133">
        <f t="shared" si="4"/>
        <v>0</v>
      </c>
      <c r="E55" s="129">
        <v>0</v>
      </c>
      <c r="F55" s="129">
        <v>0</v>
      </c>
      <c r="H55" s="62"/>
      <c r="J55" s="62"/>
    </row>
    <row r="56" spans="1:26" ht="15.75" customHeight="1" x14ac:dyDescent="0.25">
      <c r="B56" s="127" t="s">
        <v>165</v>
      </c>
      <c r="C56" s="8" t="s">
        <v>299</v>
      </c>
      <c r="D56" s="133">
        <f t="shared" si="4"/>
        <v>0</v>
      </c>
      <c r="E56" s="129">
        <v>0</v>
      </c>
      <c r="F56" s="129">
        <v>0</v>
      </c>
      <c r="H56" s="62"/>
      <c r="J56" s="62"/>
    </row>
    <row r="57" spans="1:26" ht="15.75" customHeight="1" x14ac:dyDescent="0.25">
      <c r="B57" s="127" t="s">
        <v>92</v>
      </c>
      <c r="C57" s="8" t="s">
        <v>300</v>
      </c>
      <c r="D57" s="133">
        <f t="shared" si="4"/>
        <v>0</v>
      </c>
      <c r="E57" s="129">
        <v>0</v>
      </c>
      <c r="F57" s="129">
        <v>0</v>
      </c>
      <c r="H57" s="62"/>
      <c r="J57" s="62"/>
    </row>
    <row r="58" spans="1:26" ht="15.75" customHeight="1" x14ac:dyDescent="0.25">
      <c r="B58" s="127" t="s">
        <v>131</v>
      </c>
      <c r="C58" s="8" t="s">
        <v>301</v>
      </c>
      <c r="D58" s="133">
        <f t="shared" si="4"/>
        <v>524717</v>
      </c>
      <c r="E58" s="129">
        <v>0</v>
      </c>
      <c r="F58" s="129">
        <v>524717</v>
      </c>
      <c r="H58" s="62"/>
      <c r="J58" s="62"/>
    </row>
    <row r="59" spans="1:26" ht="15.75" customHeight="1" x14ac:dyDescent="0.25">
      <c r="B59" s="127" t="s">
        <v>133</v>
      </c>
      <c r="C59" s="8" t="s">
        <v>302</v>
      </c>
      <c r="D59" s="133">
        <f t="shared" si="4"/>
        <v>0</v>
      </c>
      <c r="E59" s="129">
        <v>0</v>
      </c>
      <c r="F59" s="129">
        <v>0</v>
      </c>
      <c r="H59" s="62"/>
      <c r="J59" s="62"/>
    </row>
    <row r="60" spans="1:26" ht="15.75" customHeight="1" x14ac:dyDescent="0.25">
      <c r="B60" s="127" t="s">
        <v>136</v>
      </c>
      <c r="C60" s="8" t="s">
        <v>303</v>
      </c>
      <c r="D60" s="133">
        <f t="shared" si="4"/>
        <v>2691246</v>
      </c>
      <c r="E60" s="129">
        <v>2604842</v>
      </c>
      <c r="F60" s="129">
        <v>86404</v>
      </c>
      <c r="H60" s="62"/>
      <c r="J60" s="62"/>
    </row>
    <row r="61" spans="1:26" ht="15.75" customHeight="1" x14ac:dyDescent="0.25">
      <c r="B61" s="127" t="s">
        <v>183</v>
      </c>
      <c r="C61" s="8" t="s">
        <v>304</v>
      </c>
      <c r="D61" s="133">
        <f t="shared" si="4"/>
        <v>0</v>
      </c>
      <c r="E61" s="129">
        <v>0</v>
      </c>
      <c r="F61" s="129">
        <v>0</v>
      </c>
      <c r="H61" s="62"/>
      <c r="J61" s="62"/>
    </row>
    <row r="62" spans="1:26" ht="15.75" customHeight="1" x14ac:dyDescent="0.25">
      <c r="B62" s="127" t="s">
        <v>94</v>
      </c>
      <c r="C62" s="8" t="s">
        <v>305</v>
      </c>
      <c r="D62" s="133">
        <f t="shared" si="4"/>
        <v>293995</v>
      </c>
      <c r="E62" s="129">
        <v>49595</v>
      </c>
      <c r="F62" s="129">
        <v>244400</v>
      </c>
      <c r="H62" s="62"/>
      <c r="J62" s="62"/>
    </row>
    <row r="63" spans="1:26" ht="15.75" customHeight="1" x14ac:dyDescent="0.25">
      <c r="A63" s="19"/>
      <c r="B63" s="127" t="s">
        <v>140</v>
      </c>
      <c r="C63" s="8" t="s">
        <v>306</v>
      </c>
      <c r="D63" s="133">
        <f t="shared" si="4"/>
        <v>1305750</v>
      </c>
      <c r="E63" s="129">
        <v>73875</v>
      </c>
      <c r="F63" s="129">
        <v>1231875</v>
      </c>
      <c r="G63" s="19"/>
      <c r="H63" s="28"/>
      <c r="I63" s="19"/>
      <c r="J63" s="28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8"/>
      <c r="B64" s="127" t="s">
        <v>142</v>
      </c>
      <c r="C64" s="8" t="s">
        <v>307</v>
      </c>
      <c r="D64" s="133">
        <f t="shared" si="4"/>
        <v>671017</v>
      </c>
      <c r="E64" s="129">
        <v>234060</v>
      </c>
      <c r="F64" s="129">
        <v>436957</v>
      </c>
      <c r="G64" s="18"/>
      <c r="H64" s="139"/>
      <c r="I64" s="18"/>
      <c r="J64" s="139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 x14ac:dyDescent="0.25">
      <c r="B65" s="127"/>
      <c r="C65" s="8"/>
      <c r="D65" s="133"/>
      <c r="E65" s="129">
        <v>0</v>
      </c>
      <c r="F65" s="129">
        <v>0</v>
      </c>
      <c r="H65" s="62"/>
      <c r="J65" s="62"/>
    </row>
    <row r="66" spans="1:26" ht="15.75" customHeight="1" x14ac:dyDescent="0.25">
      <c r="A66" s="19"/>
      <c r="B66" s="115"/>
      <c r="C66" s="115" t="s">
        <v>288</v>
      </c>
      <c r="D66" s="103">
        <f t="shared" ref="D66:F66" si="5">SUM(D50:D65)</f>
        <v>6252809</v>
      </c>
      <c r="E66" s="103">
        <f t="shared" si="5"/>
        <v>3187814</v>
      </c>
      <c r="F66" s="103">
        <f t="shared" si="5"/>
        <v>3064995</v>
      </c>
      <c r="G66" s="19"/>
      <c r="H66" s="28"/>
      <c r="I66" s="19"/>
      <c r="J66" s="28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H67" s="62"/>
      <c r="J67" s="62"/>
    </row>
    <row r="68" spans="1:26" ht="25.5" customHeight="1" x14ac:dyDescent="0.25">
      <c r="A68" s="12"/>
      <c r="B68" s="100" t="s">
        <v>68</v>
      </c>
      <c r="C68" s="100" t="s">
        <v>308</v>
      </c>
      <c r="D68" s="100" t="s">
        <v>234</v>
      </c>
      <c r="E68" s="100" t="s">
        <v>416</v>
      </c>
      <c r="F68" s="100" t="s">
        <v>239</v>
      </c>
      <c r="G68" s="12"/>
      <c r="H68" s="101"/>
      <c r="I68" s="12"/>
      <c r="J68" s="101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110"/>
      <c r="B69" s="126" t="s">
        <v>309</v>
      </c>
      <c r="C69" s="110"/>
      <c r="D69" s="110"/>
      <c r="E69" s="110">
        <v>611</v>
      </c>
      <c r="F69" s="110">
        <v>811</v>
      </c>
      <c r="G69" s="110"/>
      <c r="H69" s="137"/>
      <c r="I69" s="110"/>
      <c r="J69" s="137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5.75" customHeight="1" x14ac:dyDescent="0.25">
      <c r="A70" s="8"/>
      <c r="B70" s="127" t="s">
        <v>79</v>
      </c>
      <c r="C70" s="8" t="s">
        <v>310</v>
      </c>
      <c r="D70" s="133">
        <f t="shared" ref="D70:D90" si="6">SUM(E70:F70)</f>
        <v>0</v>
      </c>
      <c r="E70" s="129">
        <v>0</v>
      </c>
      <c r="F70" s="129">
        <v>0</v>
      </c>
      <c r="G70" s="8"/>
      <c r="H70" s="65"/>
      <c r="I70" s="8"/>
      <c r="J70" s="65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8"/>
      <c r="B71" s="127" t="s">
        <v>82</v>
      </c>
      <c r="C71" s="8" t="s">
        <v>311</v>
      </c>
      <c r="D71" s="133">
        <f t="shared" si="6"/>
        <v>0</v>
      </c>
      <c r="E71" s="129">
        <v>0</v>
      </c>
      <c r="F71" s="129">
        <v>0</v>
      </c>
      <c r="G71" s="8"/>
      <c r="H71" s="65"/>
      <c r="I71" s="8"/>
      <c r="J71" s="65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8"/>
      <c r="B72" s="127" t="s">
        <v>84</v>
      </c>
      <c r="C72" s="8" t="s">
        <v>312</v>
      </c>
      <c r="D72" s="133">
        <f t="shared" si="6"/>
        <v>666260</v>
      </c>
      <c r="E72" s="129">
        <v>666260</v>
      </c>
      <c r="F72" s="129">
        <v>0</v>
      </c>
      <c r="G72" s="8"/>
      <c r="H72" s="65"/>
      <c r="I72" s="8"/>
      <c r="J72" s="65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8"/>
      <c r="B73" s="127" t="s">
        <v>86</v>
      </c>
      <c r="C73" s="8" t="s">
        <v>313</v>
      </c>
      <c r="D73" s="133">
        <f t="shared" si="6"/>
        <v>9820</v>
      </c>
      <c r="E73" s="129">
        <v>9820</v>
      </c>
      <c r="F73" s="129">
        <v>0</v>
      </c>
      <c r="G73" s="8"/>
      <c r="H73" s="65"/>
      <c r="I73" s="8"/>
      <c r="J73" s="65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8"/>
      <c r="B74" s="127" t="s">
        <v>88</v>
      </c>
      <c r="C74" s="8" t="s">
        <v>314</v>
      </c>
      <c r="D74" s="133">
        <f t="shared" si="6"/>
        <v>0</v>
      </c>
      <c r="E74" s="129">
        <v>0</v>
      </c>
      <c r="F74" s="129">
        <v>0</v>
      </c>
      <c r="G74" s="8"/>
      <c r="H74" s="65"/>
      <c r="I74" s="8"/>
      <c r="J74" s="65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8"/>
      <c r="B75" s="127" t="s">
        <v>90</v>
      </c>
      <c r="C75" s="8" t="s">
        <v>315</v>
      </c>
      <c r="D75" s="133">
        <f t="shared" si="6"/>
        <v>0</v>
      </c>
      <c r="E75" s="129">
        <v>0</v>
      </c>
      <c r="F75" s="129">
        <v>0</v>
      </c>
      <c r="G75" s="8"/>
      <c r="H75" s="65"/>
      <c r="I75" s="8"/>
      <c r="J75" s="65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8"/>
      <c r="B76" s="127" t="s">
        <v>165</v>
      </c>
      <c r="C76" s="8" t="s">
        <v>316</v>
      </c>
      <c r="D76" s="133">
        <f t="shared" si="6"/>
        <v>0</v>
      </c>
      <c r="E76" s="129">
        <v>0</v>
      </c>
      <c r="F76" s="129">
        <v>0</v>
      </c>
      <c r="G76" s="8"/>
      <c r="H76" s="65"/>
      <c r="I76" s="8"/>
      <c r="J76" s="65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8"/>
      <c r="B77" s="127" t="s">
        <v>92</v>
      </c>
      <c r="C77" s="8" t="s">
        <v>317</v>
      </c>
      <c r="D77" s="133">
        <f t="shared" si="6"/>
        <v>3930</v>
      </c>
      <c r="E77" s="129">
        <v>3930</v>
      </c>
      <c r="F77" s="129">
        <v>0</v>
      </c>
      <c r="G77" s="8"/>
      <c r="H77" s="65"/>
      <c r="I77" s="8"/>
      <c r="J77" s="65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8"/>
      <c r="B78" s="127" t="s">
        <v>131</v>
      </c>
      <c r="C78" s="8" t="s">
        <v>318</v>
      </c>
      <c r="D78" s="133">
        <f t="shared" si="6"/>
        <v>59640</v>
      </c>
      <c r="E78" s="129">
        <v>59640</v>
      </c>
      <c r="F78" s="129">
        <v>0</v>
      </c>
      <c r="G78" s="8"/>
      <c r="H78" s="65"/>
      <c r="I78" s="8"/>
      <c r="J78" s="65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8"/>
      <c r="B79" s="127" t="s">
        <v>133</v>
      </c>
      <c r="C79" s="8" t="s">
        <v>319</v>
      </c>
      <c r="D79" s="133">
        <f t="shared" si="6"/>
        <v>13570</v>
      </c>
      <c r="E79" s="129">
        <v>13570</v>
      </c>
      <c r="F79" s="129">
        <v>0</v>
      </c>
      <c r="G79" s="8"/>
      <c r="H79" s="65"/>
      <c r="I79" s="8"/>
      <c r="J79" s="65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8"/>
      <c r="B80" s="127" t="s">
        <v>136</v>
      </c>
      <c r="C80" s="8" t="s">
        <v>320</v>
      </c>
      <c r="D80" s="133">
        <f t="shared" si="6"/>
        <v>0</v>
      </c>
      <c r="E80" s="129">
        <v>0</v>
      </c>
      <c r="F80" s="129">
        <v>0</v>
      </c>
      <c r="G80" s="8"/>
      <c r="H80" s="65"/>
      <c r="I80" s="8"/>
      <c r="J80" s="65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8"/>
      <c r="B81" s="127" t="s">
        <v>183</v>
      </c>
      <c r="C81" s="8" t="s">
        <v>321</v>
      </c>
      <c r="D81" s="133">
        <f t="shared" si="6"/>
        <v>0</v>
      </c>
      <c r="E81" s="129">
        <v>0</v>
      </c>
      <c r="F81" s="129">
        <v>0</v>
      </c>
      <c r="G81" s="8"/>
      <c r="H81" s="65"/>
      <c r="I81" s="8"/>
      <c r="J81" s="65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8"/>
      <c r="B82" s="127" t="s">
        <v>94</v>
      </c>
      <c r="C82" s="8" t="s">
        <v>322</v>
      </c>
      <c r="D82" s="133">
        <f t="shared" si="6"/>
        <v>1368942</v>
      </c>
      <c r="E82" s="129">
        <v>0</v>
      </c>
      <c r="F82" s="129">
        <v>1368942</v>
      </c>
      <c r="G82" s="8"/>
      <c r="H82" s="65"/>
      <c r="I82" s="8"/>
      <c r="J82" s="65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8"/>
      <c r="B83" s="127" t="s">
        <v>140</v>
      </c>
      <c r="C83" s="8" t="s">
        <v>323</v>
      </c>
      <c r="D83" s="133">
        <f t="shared" si="6"/>
        <v>0</v>
      </c>
      <c r="E83" s="129">
        <v>0</v>
      </c>
      <c r="F83" s="129">
        <v>0</v>
      </c>
      <c r="G83" s="8"/>
      <c r="H83" s="65"/>
      <c r="I83" s="8"/>
      <c r="J83" s="65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8"/>
      <c r="B84" s="127" t="s">
        <v>142</v>
      </c>
      <c r="C84" s="8" t="s">
        <v>324</v>
      </c>
      <c r="D84" s="133">
        <f t="shared" si="6"/>
        <v>0</v>
      </c>
      <c r="E84" s="129">
        <v>0</v>
      </c>
      <c r="F84" s="129">
        <v>0</v>
      </c>
      <c r="G84" s="8"/>
      <c r="H84" s="65"/>
      <c r="I84" s="8"/>
      <c r="J84" s="65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8"/>
      <c r="B85" s="127" t="s">
        <v>144</v>
      </c>
      <c r="C85" s="8" t="s">
        <v>325</v>
      </c>
      <c r="D85" s="133">
        <f t="shared" si="6"/>
        <v>1888</v>
      </c>
      <c r="E85" s="129">
        <v>0</v>
      </c>
      <c r="F85" s="129">
        <v>1888</v>
      </c>
      <c r="G85" s="8"/>
      <c r="H85" s="65"/>
      <c r="I85" s="8"/>
      <c r="J85" s="65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8"/>
      <c r="B86" s="127" t="s">
        <v>108</v>
      </c>
      <c r="C86" s="8" t="s">
        <v>326</v>
      </c>
      <c r="D86" s="133">
        <f t="shared" si="6"/>
        <v>0</v>
      </c>
      <c r="E86" s="129">
        <v>0</v>
      </c>
      <c r="F86" s="129">
        <v>0</v>
      </c>
      <c r="G86" s="8"/>
      <c r="H86" s="65"/>
      <c r="I86" s="8"/>
      <c r="J86" s="65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8"/>
      <c r="B87" s="127" t="s">
        <v>212</v>
      </c>
      <c r="C87" s="8" t="s">
        <v>327</v>
      </c>
      <c r="D87" s="133">
        <f t="shared" si="6"/>
        <v>0</v>
      </c>
      <c r="E87" s="129">
        <v>0</v>
      </c>
      <c r="F87" s="129">
        <v>0</v>
      </c>
      <c r="G87" s="8"/>
      <c r="H87" s="65"/>
      <c r="I87" s="8"/>
      <c r="J87" s="65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8"/>
      <c r="B88" s="127" t="s">
        <v>328</v>
      </c>
      <c r="C88" s="8" t="s">
        <v>329</v>
      </c>
      <c r="D88" s="133">
        <f t="shared" si="6"/>
        <v>0</v>
      </c>
      <c r="E88" s="129">
        <v>0</v>
      </c>
      <c r="F88" s="129">
        <v>0</v>
      </c>
      <c r="G88" s="8"/>
      <c r="H88" s="65"/>
      <c r="I88" s="8"/>
      <c r="J88" s="65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8"/>
      <c r="B89" s="127" t="s">
        <v>146</v>
      </c>
      <c r="C89" s="8" t="s">
        <v>330</v>
      </c>
      <c r="D89" s="133">
        <f t="shared" si="6"/>
        <v>0</v>
      </c>
      <c r="E89" s="129">
        <v>0</v>
      </c>
      <c r="F89" s="129">
        <v>0</v>
      </c>
      <c r="G89" s="8"/>
      <c r="H89" s="65"/>
      <c r="I89" s="8"/>
      <c r="J89" s="65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8"/>
      <c r="B90" s="127" t="s">
        <v>150</v>
      </c>
      <c r="C90" s="8" t="s">
        <v>331</v>
      </c>
      <c r="D90" s="133">
        <f t="shared" si="6"/>
        <v>370776</v>
      </c>
      <c r="E90" s="129">
        <v>291160</v>
      </c>
      <c r="F90" s="129">
        <v>79616</v>
      </c>
      <c r="G90" s="8"/>
      <c r="H90" s="65"/>
      <c r="I90" s="8"/>
      <c r="J90" s="65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8"/>
      <c r="B91" s="127" t="s">
        <v>332</v>
      </c>
      <c r="C91" s="8" t="s">
        <v>333</v>
      </c>
      <c r="D91" s="133">
        <f>SUM(E91:F91)</f>
        <v>9328697</v>
      </c>
      <c r="E91" s="129">
        <v>4427070</v>
      </c>
      <c r="F91" s="129">
        <v>4901627</v>
      </c>
      <c r="G91" s="8"/>
      <c r="H91" s="65"/>
      <c r="I91" s="8"/>
      <c r="J91" s="65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19"/>
      <c r="B92" s="115"/>
      <c r="C92" s="115" t="s">
        <v>288</v>
      </c>
      <c r="D92" s="103">
        <f t="shared" ref="D92:F92" si="7">SUM(D70:D91)</f>
        <v>11823523</v>
      </c>
      <c r="E92" s="103">
        <f t="shared" si="7"/>
        <v>5471450</v>
      </c>
      <c r="F92" s="103">
        <f t="shared" si="7"/>
        <v>6352073</v>
      </c>
      <c r="G92" s="19"/>
      <c r="H92" s="28"/>
      <c r="I92" s="19"/>
      <c r="J92" s="28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H93" s="62"/>
      <c r="J93" s="62"/>
    </row>
    <row r="94" spans="1:26" ht="25.5" customHeight="1" x14ac:dyDescent="0.25">
      <c r="A94" s="12"/>
      <c r="B94" s="100" t="s">
        <v>68</v>
      </c>
      <c r="C94" s="100" t="s">
        <v>381</v>
      </c>
      <c r="D94" s="100" t="s">
        <v>234</v>
      </c>
      <c r="E94" s="100" t="s">
        <v>416</v>
      </c>
      <c r="F94" s="100" t="s">
        <v>239</v>
      </c>
      <c r="G94" s="12"/>
      <c r="H94" s="101"/>
      <c r="I94" s="12"/>
      <c r="J94" s="101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10"/>
      <c r="B95" s="126" t="s">
        <v>335</v>
      </c>
      <c r="C95" s="110"/>
      <c r="D95" s="110"/>
      <c r="E95" s="110">
        <v>611</v>
      </c>
      <c r="F95" s="110">
        <v>811</v>
      </c>
      <c r="G95" s="110"/>
      <c r="H95" s="137"/>
      <c r="I95" s="101"/>
      <c r="J95" s="137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5.75" customHeight="1" x14ac:dyDescent="0.25">
      <c r="A96" s="8"/>
      <c r="B96" s="127" t="s">
        <v>79</v>
      </c>
      <c r="C96" s="8" t="s">
        <v>336</v>
      </c>
      <c r="D96" s="133">
        <f t="shared" ref="D96:D106" si="8">SUM(E96:F96)</f>
        <v>0</v>
      </c>
      <c r="E96" s="129">
        <v>0</v>
      </c>
      <c r="F96" s="129">
        <v>0</v>
      </c>
      <c r="G96" s="8"/>
      <c r="H96" s="65"/>
      <c r="I96" s="101"/>
      <c r="J96" s="65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8"/>
      <c r="B97" s="127" t="s">
        <v>82</v>
      </c>
      <c r="C97" s="8" t="s">
        <v>337</v>
      </c>
      <c r="D97" s="133">
        <f t="shared" si="8"/>
        <v>0</v>
      </c>
      <c r="E97" s="129">
        <v>0</v>
      </c>
      <c r="F97" s="129">
        <v>0</v>
      </c>
      <c r="G97" s="8"/>
      <c r="H97" s="65"/>
      <c r="I97" s="101"/>
      <c r="J97" s="65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8"/>
      <c r="B98" s="127" t="s">
        <v>84</v>
      </c>
      <c r="C98" s="8" t="s">
        <v>338</v>
      </c>
      <c r="D98" s="133">
        <f t="shared" si="8"/>
        <v>0</v>
      </c>
      <c r="E98" s="129">
        <v>0</v>
      </c>
      <c r="F98" s="129">
        <v>0</v>
      </c>
      <c r="G98" s="8"/>
      <c r="H98" s="65"/>
      <c r="I98" s="101"/>
      <c r="J98" s="65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8"/>
      <c r="B99" s="127" t="s">
        <v>86</v>
      </c>
      <c r="C99" s="8" t="s">
        <v>339</v>
      </c>
      <c r="D99" s="133">
        <f t="shared" si="8"/>
        <v>0</v>
      </c>
      <c r="E99" s="129">
        <v>0</v>
      </c>
      <c r="F99" s="129">
        <v>0</v>
      </c>
      <c r="G99" s="8"/>
      <c r="H99" s="65"/>
      <c r="I99" s="101"/>
      <c r="J99" s="65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8"/>
      <c r="B100" s="127" t="s">
        <v>88</v>
      </c>
      <c r="C100" s="8" t="s">
        <v>340</v>
      </c>
      <c r="D100" s="133">
        <f t="shared" si="8"/>
        <v>0</v>
      </c>
      <c r="E100" s="129">
        <v>0</v>
      </c>
      <c r="F100" s="129">
        <v>0</v>
      </c>
      <c r="G100" s="8"/>
      <c r="H100" s="65"/>
      <c r="I100" s="101"/>
      <c r="J100" s="65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8"/>
      <c r="B101" s="127" t="s">
        <v>90</v>
      </c>
      <c r="C101" s="8" t="s">
        <v>341</v>
      </c>
      <c r="D101" s="133">
        <f t="shared" si="8"/>
        <v>0</v>
      </c>
      <c r="E101" s="129">
        <v>0</v>
      </c>
      <c r="F101" s="129">
        <v>0</v>
      </c>
      <c r="G101" s="8"/>
      <c r="H101" s="65"/>
      <c r="I101" s="101"/>
      <c r="J101" s="65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8"/>
      <c r="B102" s="127" t="s">
        <v>165</v>
      </c>
      <c r="C102" s="8" t="s">
        <v>342</v>
      </c>
      <c r="D102" s="133">
        <f t="shared" si="8"/>
        <v>0</v>
      </c>
      <c r="E102" s="129">
        <v>0</v>
      </c>
      <c r="F102" s="129">
        <v>0</v>
      </c>
      <c r="G102" s="8"/>
      <c r="H102" s="65"/>
      <c r="I102" s="65"/>
      <c r="J102" s="65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8"/>
      <c r="B103" s="127" t="s">
        <v>92</v>
      </c>
      <c r="C103" s="8" t="s">
        <v>343</v>
      </c>
      <c r="D103" s="133">
        <f t="shared" si="8"/>
        <v>0</v>
      </c>
      <c r="E103" s="129">
        <v>0</v>
      </c>
      <c r="F103" s="129">
        <v>0</v>
      </c>
      <c r="G103" s="8"/>
      <c r="H103" s="65"/>
      <c r="I103" s="8"/>
      <c r="J103" s="65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8"/>
      <c r="B104" s="127" t="s">
        <v>131</v>
      </c>
      <c r="C104" s="8" t="s">
        <v>344</v>
      </c>
      <c r="D104" s="133">
        <f t="shared" si="8"/>
        <v>137737</v>
      </c>
      <c r="E104" s="129">
        <v>103200</v>
      </c>
      <c r="F104" s="129">
        <v>34537</v>
      </c>
      <c r="G104" s="8"/>
      <c r="H104" s="65"/>
      <c r="I104" s="8"/>
      <c r="J104" s="65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8"/>
      <c r="B105" s="127" t="s">
        <v>133</v>
      </c>
      <c r="C105" s="8" t="s">
        <v>345</v>
      </c>
      <c r="D105" s="133">
        <f t="shared" si="8"/>
        <v>2532768</v>
      </c>
      <c r="E105" s="129">
        <v>0</v>
      </c>
      <c r="F105" s="129">
        <v>2532768</v>
      </c>
      <c r="G105" s="8"/>
      <c r="H105" s="65"/>
      <c r="I105" s="8"/>
      <c r="J105" s="65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8"/>
      <c r="B106" s="127" t="s">
        <v>346</v>
      </c>
      <c r="C106" s="8" t="s">
        <v>347</v>
      </c>
      <c r="D106" s="133">
        <f t="shared" si="8"/>
        <v>10200</v>
      </c>
      <c r="E106" s="129">
        <v>10200</v>
      </c>
      <c r="F106" s="129">
        <v>0</v>
      </c>
      <c r="G106" s="8"/>
      <c r="H106" s="65"/>
      <c r="I106" s="8"/>
      <c r="J106" s="65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19"/>
      <c r="B107" s="115"/>
      <c r="C107" s="115" t="s">
        <v>288</v>
      </c>
      <c r="D107" s="103">
        <f t="shared" ref="D107:F107" si="9">SUM(D96:D106)</f>
        <v>2680705</v>
      </c>
      <c r="E107" s="103">
        <f t="shared" si="9"/>
        <v>113400</v>
      </c>
      <c r="F107" s="103">
        <f t="shared" si="9"/>
        <v>2567305</v>
      </c>
      <c r="G107" s="19"/>
      <c r="H107" s="28"/>
      <c r="I107" s="19"/>
      <c r="J107" s="28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H108" s="62"/>
      <c r="J108" s="62"/>
    </row>
    <row r="109" spans="1:26" ht="25.5" customHeight="1" x14ac:dyDescent="0.25">
      <c r="A109" s="12"/>
      <c r="B109" s="100" t="s">
        <v>68</v>
      </c>
      <c r="C109" s="100" t="s">
        <v>348</v>
      </c>
      <c r="D109" s="100" t="s">
        <v>234</v>
      </c>
      <c r="E109" s="100" t="s">
        <v>416</v>
      </c>
      <c r="F109" s="100" t="s">
        <v>239</v>
      </c>
      <c r="G109" s="12"/>
      <c r="H109" s="101"/>
      <c r="I109" s="12"/>
      <c r="J109" s="101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10"/>
      <c r="B110" s="12"/>
      <c r="C110" s="110"/>
      <c r="D110" s="110"/>
      <c r="E110" s="110">
        <v>611</v>
      </c>
      <c r="F110" s="110">
        <v>811</v>
      </c>
      <c r="G110" s="110"/>
      <c r="H110" s="137"/>
      <c r="I110" s="110"/>
      <c r="J110" s="137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5.75" customHeight="1" x14ac:dyDescent="0.25">
      <c r="A111" s="18"/>
      <c r="B111" s="135" t="s">
        <v>349</v>
      </c>
      <c r="C111" s="7" t="s">
        <v>350</v>
      </c>
      <c r="D111" s="133">
        <f t="shared" ref="D111:D123" si="10">SUM(E111:F111)</f>
        <v>0</v>
      </c>
      <c r="E111" s="133">
        <f t="shared" ref="E111:F111" si="11">+E112</f>
        <v>0</v>
      </c>
      <c r="F111" s="133">
        <f t="shared" si="11"/>
        <v>0</v>
      </c>
      <c r="G111" s="18"/>
      <c r="H111" s="139"/>
      <c r="I111" s="18"/>
      <c r="J111" s="139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B112" s="127" t="s">
        <v>351</v>
      </c>
      <c r="C112" s="8" t="s">
        <v>352</v>
      </c>
      <c r="D112" s="133">
        <f t="shared" si="10"/>
        <v>0</v>
      </c>
      <c r="E112" s="129">
        <v>0</v>
      </c>
      <c r="F112" s="129">
        <v>0</v>
      </c>
      <c r="H112" s="62"/>
      <c r="J112" s="62"/>
    </row>
    <row r="113" spans="1:26" ht="15.75" customHeight="1" x14ac:dyDescent="0.25">
      <c r="A113" s="18"/>
      <c r="B113" s="135" t="s">
        <v>353</v>
      </c>
      <c r="C113" s="7" t="s">
        <v>354</v>
      </c>
      <c r="D113" s="133">
        <f t="shared" si="10"/>
        <v>939840</v>
      </c>
      <c r="E113" s="133">
        <f t="shared" ref="E113:F113" si="12">+E114</f>
        <v>939840</v>
      </c>
      <c r="F113" s="133">
        <f t="shared" si="12"/>
        <v>0</v>
      </c>
      <c r="G113" s="18"/>
      <c r="H113" s="139"/>
      <c r="I113" s="18"/>
      <c r="J113" s="139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B114" s="127" t="s">
        <v>355</v>
      </c>
      <c r="C114" s="8" t="s">
        <v>356</v>
      </c>
      <c r="D114" s="133">
        <f t="shared" si="10"/>
        <v>939840</v>
      </c>
      <c r="E114" s="129">
        <v>939840</v>
      </c>
      <c r="F114" s="129">
        <v>0</v>
      </c>
      <c r="H114" s="62"/>
      <c r="J114" s="62"/>
    </row>
    <row r="115" spans="1:26" ht="15.75" customHeight="1" x14ac:dyDescent="0.25">
      <c r="A115" s="18"/>
      <c r="B115" s="135" t="s">
        <v>357</v>
      </c>
      <c r="C115" s="7" t="s">
        <v>358</v>
      </c>
      <c r="D115" s="133">
        <f t="shared" si="10"/>
        <v>0</v>
      </c>
      <c r="E115" s="133">
        <f t="shared" ref="E115:F115" si="13">+E116</f>
        <v>0</v>
      </c>
      <c r="F115" s="133">
        <f t="shared" si="13"/>
        <v>0</v>
      </c>
      <c r="G115" s="18"/>
      <c r="H115" s="139"/>
      <c r="I115" s="18"/>
      <c r="J115" s="139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 x14ac:dyDescent="0.25">
      <c r="B116" s="127" t="s">
        <v>357</v>
      </c>
      <c r="C116" s="8" t="s">
        <v>359</v>
      </c>
      <c r="D116" s="133">
        <f t="shared" si="10"/>
        <v>0</v>
      </c>
      <c r="E116" s="129">
        <v>0</v>
      </c>
      <c r="F116" s="129">
        <v>0</v>
      </c>
      <c r="H116" s="62"/>
      <c r="J116" s="62"/>
    </row>
    <row r="117" spans="1:26" ht="15.75" customHeight="1" x14ac:dyDescent="0.25">
      <c r="A117" s="18"/>
      <c r="B117" s="135" t="s">
        <v>360</v>
      </c>
      <c r="C117" s="7" t="s">
        <v>361</v>
      </c>
      <c r="D117" s="133">
        <f t="shared" si="10"/>
        <v>0</v>
      </c>
      <c r="E117" s="133">
        <f t="shared" ref="E117:F117" si="14">+E118</f>
        <v>0</v>
      </c>
      <c r="F117" s="133">
        <f t="shared" si="14"/>
        <v>0</v>
      </c>
      <c r="G117" s="18"/>
      <c r="H117" s="139"/>
      <c r="I117" s="18"/>
      <c r="J117" s="139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 x14ac:dyDescent="0.25">
      <c r="B118" s="127" t="s">
        <v>362</v>
      </c>
      <c r="C118" s="8" t="s">
        <v>363</v>
      </c>
      <c r="D118" s="133">
        <f t="shared" si="10"/>
        <v>0</v>
      </c>
      <c r="E118" s="129">
        <v>0</v>
      </c>
      <c r="F118" s="129">
        <v>0</v>
      </c>
      <c r="H118" s="62"/>
      <c r="J118" s="62"/>
    </row>
    <row r="119" spans="1:26" ht="15.75" customHeight="1" x14ac:dyDescent="0.25">
      <c r="A119" s="18"/>
      <c r="B119" s="135" t="s">
        <v>364</v>
      </c>
      <c r="C119" s="7" t="s">
        <v>365</v>
      </c>
      <c r="D119" s="133">
        <f t="shared" si="10"/>
        <v>0</v>
      </c>
      <c r="E119" s="133">
        <f t="shared" ref="E119:F119" si="15">+E120</f>
        <v>0</v>
      </c>
      <c r="F119" s="133">
        <f t="shared" si="15"/>
        <v>0</v>
      </c>
      <c r="G119" s="18"/>
      <c r="H119" s="139"/>
      <c r="I119" s="18"/>
      <c r="J119" s="139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 x14ac:dyDescent="0.25">
      <c r="B120" s="127" t="s">
        <v>366</v>
      </c>
      <c r="C120" s="8" t="s">
        <v>367</v>
      </c>
      <c r="D120" s="133">
        <f t="shared" si="10"/>
        <v>0</v>
      </c>
      <c r="E120" s="129">
        <v>0</v>
      </c>
      <c r="F120" s="129">
        <v>0</v>
      </c>
      <c r="H120" s="62"/>
      <c r="J120" s="62"/>
    </row>
    <row r="121" spans="1:26" ht="15.75" customHeight="1" x14ac:dyDescent="0.25">
      <c r="A121" s="18"/>
      <c r="B121" s="135" t="s">
        <v>368</v>
      </c>
      <c r="C121" s="7" t="s">
        <v>369</v>
      </c>
      <c r="D121" s="133">
        <f t="shared" si="10"/>
        <v>0</v>
      </c>
      <c r="E121" s="133">
        <f t="shared" ref="E121:F121" si="16">SUM(E122:E123)</f>
        <v>0</v>
      </c>
      <c r="F121" s="133">
        <f t="shared" si="16"/>
        <v>0</v>
      </c>
      <c r="G121" s="18"/>
      <c r="H121" s="139"/>
      <c r="I121" s="18"/>
      <c r="J121" s="139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 x14ac:dyDescent="0.25">
      <c r="B122" s="127" t="s">
        <v>370</v>
      </c>
      <c r="C122" s="8" t="s">
        <v>371</v>
      </c>
      <c r="D122" s="133">
        <f t="shared" si="10"/>
        <v>0</v>
      </c>
      <c r="E122" s="129">
        <v>0</v>
      </c>
      <c r="F122" s="129">
        <v>0</v>
      </c>
      <c r="H122" s="62"/>
      <c r="J122" s="62"/>
    </row>
    <row r="123" spans="1:26" ht="15.75" customHeight="1" x14ac:dyDescent="0.25">
      <c r="B123" s="127" t="s">
        <v>372</v>
      </c>
      <c r="C123" s="8" t="s">
        <v>373</v>
      </c>
      <c r="D123" s="133">
        <f t="shared" si="10"/>
        <v>0</v>
      </c>
      <c r="E123" s="129">
        <v>0</v>
      </c>
      <c r="F123" s="129">
        <v>0</v>
      </c>
      <c r="H123" s="62"/>
      <c r="J123" s="62"/>
    </row>
    <row r="124" spans="1:26" ht="15.75" customHeight="1" x14ac:dyDescent="0.25">
      <c r="A124" s="19"/>
      <c r="B124" s="115"/>
      <c r="C124" s="115" t="s">
        <v>288</v>
      </c>
      <c r="D124" s="103">
        <f t="shared" ref="D124:F124" si="17">+D111+D113+D115+D117+D119+D121</f>
        <v>939840</v>
      </c>
      <c r="E124" s="103">
        <f t="shared" si="17"/>
        <v>939840</v>
      </c>
      <c r="F124" s="103">
        <f t="shared" si="17"/>
        <v>0</v>
      </c>
      <c r="G124" s="19"/>
      <c r="H124" s="28"/>
      <c r="I124" s="19"/>
      <c r="J124" s="28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15"/>
      <c r="C125" s="115" t="s">
        <v>374</v>
      </c>
      <c r="D125" s="103">
        <f t="shared" ref="D125:F125" si="18">+D28+D46+D66+D92+D107+D124</f>
        <v>144024734</v>
      </c>
      <c r="E125" s="103">
        <f t="shared" si="18"/>
        <v>82980936</v>
      </c>
      <c r="F125" s="103">
        <f t="shared" si="18"/>
        <v>61043798</v>
      </c>
      <c r="G125" s="19"/>
      <c r="H125" s="28"/>
      <c r="I125" s="19"/>
      <c r="J125" s="28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H126" s="62"/>
      <c r="J126" s="62"/>
    </row>
    <row r="127" spans="1:26" ht="15.75" customHeight="1" x14ac:dyDescent="0.25">
      <c r="H127" s="62"/>
      <c r="J127" s="62"/>
    </row>
    <row r="128" spans="1:26" ht="15.75" customHeight="1" x14ac:dyDescent="0.25">
      <c r="H128" s="62"/>
      <c r="J128" s="62"/>
    </row>
    <row r="129" spans="8:10" ht="15.75" customHeight="1" x14ac:dyDescent="0.25">
      <c r="H129" s="62"/>
      <c r="J129" s="62"/>
    </row>
    <row r="130" spans="8:10" ht="15.75" customHeight="1" x14ac:dyDescent="0.25">
      <c r="H130" s="62"/>
      <c r="J130" s="62"/>
    </row>
    <row r="131" spans="8:10" ht="15.75" customHeight="1" x14ac:dyDescent="0.25">
      <c r="H131" s="62"/>
      <c r="J131" s="62"/>
    </row>
    <row r="132" spans="8:10" ht="15.75" customHeight="1" x14ac:dyDescent="0.25">
      <c r="H132" s="62"/>
      <c r="J132" s="62"/>
    </row>
    <row r="133" spans="8:10" ht="15.75" customHeight="1" x14ac:dyDescent="0.25">
      <c r="H133" s="62"/>
      <c r="J133" s="62"/>
    </row>
    <row r="134" spans="8:10" ht="15.75" customHeight="1" x14ac:dyDescent="0.25">
      <c r="H134" s="62"/>
      <c r="J134" s="62"/>
    </row>
    <row r="135" spans="8:10" ht="15.75" customHeight="1" x14ac:dyDescent="0.25">
      <c r="H135" s="62"/>
      <c r="J135" s="62"/>
    </row>
    <row r="136" spans="8:10" ht="15.75" customHeight="1" x14ac:dyDescent="0.25">
      <c r="H136" s="62"/>
      <c r="J136" s="62"/>
    </row>
    <row r="137" spans="8:10" ht="15.75" customHeight="1" x14ac:dyDescent="0.25">
      <c r="H137" s="62"/>
      <c r="J137" s="62"/>
    </row>
    <row r="138" spans="8:10" ht="15.75" customHeight="1" x14ac:dyDescent="0.25">
      <c r="H138" s="62"/>
      <c r="J138" s="62"/>
    </row>
    <row r="139" spans="8:10" ht="15.75" customHeight="1" x14ac:dyDescent="0.25">
      <c r="H139" s="62"/>
      <c r="J139" s="62"/>
    </row>
    <row r="140" spans="8:10" ht="15.75" customHeight="1" x14ac:dyDescent="0.25">
      <c r="H140" s="62"/>
      <c r="J140" s="62"/>
    </row>
    <row r="141" spans="8:10" ht="15.75" customHeight="1" x14ac:dyDescent="0.25">
      <c r="H141" s="62"/>
      <c r="J141" s="62"/>
    </row>
    <row r="142" spans="8:10" ht="15.75" customHeight="1" x14ac:dyDescent="0.25">
      <c r="H142" s="62"/>
      <c r="J142" s="62"/>
    </row>
    <row r="143" spans="8:10" ht="15.75" customHeight="1" x14ac:dyDescent="0.25">
      <c r="H143" s="62"/>
      <c r="J143" s="62"/>
    </row>
    <row r="144" spans="8:10" ht="15.75" customHeight="1" x14ac:dyDescent="0.25">
      <c r="H144" s="62"/>
      <c r="J144" s="62"/>
    </row>
    <row r="145" spans="8:10" ht="15.75" customHeight="1" x14ac:dyDescent="0.25">
      <c r="H145" s="62"/>
      <c r="J145" s="62"/>
    </row>
    <row r="146" spans="8:10" ht="15.75" customHeight="1" x14ac:dyDescent="0.25">
      <c r="H146" s="62"/>
      <c r="J146" s="62"/>
    </row>
    <row r="147" spans="8:10" ht="15.75" customHeight="1" x14ac:dyDescent="0.25">
      <c r="H147" s="62"/>
      <c r="J147" s="62"/>
    </row>
    <row r="148" spans="8:10" ht="15.75" customHeight="1" x14ac:dyDescent="0.25">
      <c r="H148" s="62"/>
      <c r="J148" s="62"/>
    </row>
    <row r="149" spans="8:10" ht="15.75" customHeight="1" x14ac:dyDescent="0.25">
      <c r="H149" s="62"/>
      <c r="J149" s="62"/>
    </row>
    <row r="150" spans="8:10" ht="15.75" customHeight="1" x14ac:dyDescent="0.25">
      <c r="H150" s="62"/>
      <c r="J150" s="62"/>
    </row>
    <row r="151" spans="8:10" ht="15.75" customHeight="1" x14ac:dyDescent="0.25">
      <c r="H151" s="62"/>
      <c r="J151" s="62"/>
    </row>
    <row r="152" spans="8:10" ht="15.75" customHeight="1" x14ac:dyDescent="0.25">
      <c r="H152" s="62"/>
      <c r="J152" s="62"/>
    </row>
    <row r="153" spans="8:10" ht="15.75" customHeight="1" x14ac:dyDescent="0.25">
      <c r="H153" s="62"/>
      <c r="J153" s="62"/>
    </row>
    <row r="154" spans="8:10" ht="15.75" customHeight="1" x14ac:dyDescent="0.25">
      <c r="H154" s="62"/>
      <c r="J154" s="62"/>
    </row>
    <row r="155" spans="8:10" ht="15.75" customHeight="1" x14ac:dyDescent="0.25">
      <c r="H155" s="62"/>
      <c r="J155" s="62"/>
    </row>
    <row r="156" spans="8:10" ht="15.75" customHeight="1" x14ac:dyDescent="0.25">
      <c r="H156" s="62"/>
      <c r="J156" s="62"/>
    </row>
    <row r="157" spans="8:10" ht="15.75" customHeight="1" x14ac:dyDescent="0.25">
      <c r="H157" s="62"/>
      <c r="J157" s="62"/>
    </row>
    <row r="158" spans="8:10" ht="15.75" customHeight="1" x14ac:dyDescent="0.25">
      <c r="H158" s="62"/>
      <c r="J158" s="62"/>
    </row>
    <row r="159" spans="8:10" ht="15.75" customHeight="1" x14ac:dyDescent="0.25">
      <c r="H159" s="62"/>
      <c r="J159" s="62"/>
    </row>
    <row r="160" spans="8:10" ht="15.75" customHeight="1" x14ac:dyDescent="0.25">
      <c r="H160" s="62"/>
      <c r="J160" s="62"/>
    </row>
    <row r="161" spans="8:10" ht="15.75" customHeight="1" x14ac:dyDescent="0.25">
      <c r="H161" s="62"/>
      <c r="J161" s="62"/>
    </row>
    <row r="162" spans="8:10" ht="15.75" customHeight="1" x14ac:dyDescent="0.25">
      <c r="H162" s="62"/>
      <c r="J162" s="62"/>
    </row>
    <row r="163" spans="8:10" ht="15.75" customHeight="1" x14ac:dyDescent="0.25">
      <c r="H163" s="62"/>
      <c r="J163" s="62"/>
    </row>
    <row r="164" spans="8:10" ht="15.75" customHeight="1" x14ac:dyDescent="0.25">
      <c r="H164" s="62"/>
      <c r="J164" s="62"/>
    </row>
    <row r="165" spans="8:10" ht="15.75" customHeight="1" x14ac:dyDescent="0.25">
      <c r="H165" s="62"/>
      <c r="J165" s="62"/>
    </row>
    <row r="166" spans="8:10" ht="15.75" customHeight="1" x14ac:dyDescent="0.25">
      <c r="H166" s="62"/>
      <c r="J166" s="62"/>
    </row>
    <row r="167" spans="8:10" ht="15.75" customHeight="1" x14ac:dyDescent="0.25">
      <c r="H167" s="62"/>
      <c r="J167" s="62"/>
    </row>
    <row r="168" spans="8:10" ht="15.75" customHeight="1" x14ac:dyDescent="0.25">
      <c r="H168" s="62"/>
      <c r="J168" s="62"/>
    </row>
    <row r="169" spans="8:10" ht="15.75" customHeight="1" x14ac:dyDescent="0.25">
      <c r="H169" s="62"/>
      <c r="J169" s="62"/>
    </row>
    <row r="170" spans="8:10" ht="15.75" customHeight="1" x14ac:dyDescent="0.25">
      <c r="H170" s="62"/>
      <c r="J170" s="62"/>
    </row>
    <row r="171" spans="8:10" ht="15.75" customHeight="1" x14ac:dyDescent="0.25">
      <c r="H171" s="62"/>
      <c r="J171" s="62"/>
    </row>
    <row r="172" spans="8:10" ht="15.75" customHeight="1" x14ac:dyDescent="0.25">
      <c r="H172" s="62"/>
      <c r="J172" s="62"/>
    </row>
    <row r="173" spans="8:10" ht="15.75" customHeight="1" x14ac:dyDescent="0.25">
      <c r="H173" s="62"/>
      <c r="J173" s="62"/>
    </row>
    <row r="174" spans="8:10" ht="15.75" customHeight="1" x14ac:dyDescent="0.25">
      <c r="H174" s="62"/>
      <c r="J174" s="62"/>
    </row>
    <row r="175" spans="8:10" ht="15.75" customHeight="1" x14ac:dyDescent="0.25">
      <c r="H175" s="62"/>
      <c r="J175" s="62"/>
    </row>
    <row r="176" spans="8:10" ht="15.75" customHeight="1" x14ac:dyDescent="0.25">
      <c r="H176" s="62"/>
      <c r="J176" s="62"/>
    </row>
    <row r="177" spans="8:10" ht="15.75" customHeight="1" x14ac:dyDescent="0.25">
      <c r="H177" s="62"/>
      <c r="J177" s="62"/>
    </row>
    <row r="178" spans="8:10" ht="15.75" customHeight="1" x14ac:dyDescent="0.25">
      <c r="H178" s="62"/>
      <c r="J178" s="62"/>
    </row>
    <row r="179" spans="8:10" ht="15.75" customHeight="1" x14ac:dyDescent="0.25">
      <c r="H179" s="62"/>
      <c r="J179" s="62"/>
    </row>
    <row r="180" spans="8:10" ht="15.75" customHeight="1" x14ac:dyDescent="0.25">
      <c r="H180" s="62"/>
      <c r="J180" s="62"/>
    </row>
    <row r="181" spans="8:10" ht="15.75" customHeight="1" x14ac:dyDescent="0.25">
      <c r="H181" s="62"/>
      <c r="J181" s="62"/>
    </row>
    <row r="182" spans="8:10" ht="15.75" customHeight="1" x14ac:dyDescent="0.25">
      <c r="H182" s="62"/>
      <c r="J182" s="62"/>
    </row>
    <row r="183" spans="8:10" ht="15.75" customHeight="1" x14ac:dyDescent="0.25">
      <c r="H183" s="62"/>
      <c r="J183" s="62"/>
    </row>
    <row r="184" spans="8:10" ht="15.75" customHeight="1" x14ac:dyDescent="0.25">
      <c r="H184" s="62"/>
      <c r="J184" s="62"/>
    </row>
    <row r="185" spans="8:10" ht="15.75" customHeight="1" x14ac:dyDescent="0.25">
      <c r="H185" s="62"/>
      <c r="J185" s="62"/>
    </row>
    <row r="186" spans="8:10" ht="15.75" customHeight="1" x14ac:dyDescent="0.25">
      <c r="H186" s="62"/>
      <c r="J186" s="62"/>
    </row>
    <row r="187" spans="8:10" ht="15.75" customHeight="1" x14ac:dyDescent="0.25">
      <c r="H187" s="62"/>
      <c r="J187" s="62"/>
    </row>
    <row r="188" spans="8:10" ht="15.75" customHeight="1" x14ac:dyDescent="0.25">
      <c r="H188" s="62"/>
      <c r="J188" s="62"/>
    </row>
    <row r="189" spans="8:10" ht="15.75" customHeight="1" x14ac:dyDescent="0.25">
      <c r="H189" s="62"/>
      <c r="J189" s="62"/>
    </row>
    <row r="190" spans="8:10" ht="15.75" customHeight="1" x14ac:dyDescent="0.25">
      <c r="H190" s="62"/>
      <c r="J190" s="62"/>
    </row>
    <row r="191" spans="8:10" ht="15.75" customHeight="1" x14ac:dyDescent="0.25">
      <c r="H191" s="62"/>
      <c r="J191" s="62"/>
    </row>
    <row r="192" spans="8:10" ht="15.75" customHeight="1" x14ac:dyDescent="0.25">
      <c r="H192" s="62"/>
      <c r="J192" s="62"/>
    </row>
    <row r="193" spans="8:10" ht="15.75" customHeight="1" x14ac:dyDescent="0.25">
      <c r="H193" s="62"/>
      <c r="J193" s="62"/>
    </row>
    <row r="194" spans="8:10" ht="15.75" customHeight="1" x14ac:dyDescent="0.25">
      <c r="H194" s="62"/>
      <c r="J194" s="62"/>
    </row>
    <row r="195" spans="8:10" ht="15.75" customHeight="1" x14ac:dyDescent="0.25">
      <c r="H195" s="62"/>
      <c r="J195" s="62"/>
    </row>
    <row r="196" spans="8:10" ht="15.75" customHeight="1" x14ac:dyDescent="0.25">
      <c r="H196" s="62"/>
      <c r="J196" s="62"/>
    </row>
    <row r="197" spans="8:10" ht="15.75" customHeight="1" x14ac:dyDescent="0.25">
      <c r="H197" s="62"/>
      <c r="J197" s="62"/>
    </row>
    <row r="198" spans="8:10" ht="15.75" customHeight="1" x14ac:dyDescent="0.25">
      <c r="H198" s="62"/>
      <c r="J198" s="62"/>
    </row>
    <row r="199" spans="8:10" ht="15.75" customHeight="1" x14ac:dyDescent="0.25">
      <c r="H199" s="62"/>
      <c r="J199" s="62"/>
    </row>
    <row r="200" spans="8:10" ht="15.75" customHeight="1" x14ac:dyDescent="0.25">
      <c r="H200" s="62"/>
      <c r="J200" s="62"/>
    </row>
    <row r="201" spans="8:10" ht="15.75" customHeight="1" x14ac:dyDescent="0.25">
      <c r="H201" s="62"/>
      <c r="J201" s="62"/>
    </row>
    <row r="202" spans="8:10" ht="15.75" customHeight="1" x14ac:dyDescent="0.25">
      <c r="H202" s="62"/>
      <c r="J202" s="62"/>
    </row>
    <row r="203" spans="8:10" ht="15.75" customHeight="1" x14ac:dyDescent="0.25">
      <c r="H203" s="62"/>
      <c r="J203" s="62"/>
    </row>
    <row r="204" spans="8:10" ht="15.75" customHeight="1" x14ac:dyDescent="0.25">
      <c r="H204" s="62"/>
      <c r="J204" s="62"/>
    </row>
    <row r="205" spans="8:10" ht="15.75" customHeight="1" x14ac:dyDescent="0.25">
      <c r="H205" s="62"/>
      <c r="J205" s="62"/>
    </row>
    <row r="206" spans="8:10" ht="15.75" customHeight="1" x14ac:dyDescent="0.25">
      <c r="H206" s="62"/>
      <c r="J206" s="62"/>
    </row>
    <row r="207" spans="8:10" ht="15.75" customHeight="1" x14ac:dyDescent="0.25">
      <c r="H207" s="62"/>
      <c r="J207" s="62"/>
    </row>
    <row r="208" spans="8:10" ht="15.75" customHeight="1" x14ac:dyDescent="0.25">
      <c r="H208" s="62"/>
      <c r="J208" s="62"/>
    </row>
    <row r="209" spans="8:10" ht="15.75" customHeight="1" x14ac:dyDescent="0.25">
      <c r="H209" s="62"/>
      <c r="J209" s="62"/>
    </row>
    <row r="210" spans="8:10" ht="15.75" customHeight="1" x14ac:dyDescent="0.25">
      <c r="H210" s="62"/>
      <c r="J210" s="62"/>
    </row>
    <row r="211" spans="8:10" ht="15.75" customHeight="1" x14ac:dyDescent="0.25">
      <c r="H211" s="62"/>
      <c r="J211" s="62"/>
    </row>
    <row r="212" spans="8:10" ht="15.75" customHeight="1" x14ac:dyDescent="0.25">
      <c r="H212" s="62"/>
      <c r="J212" s="62"/>
    </row>
    <row r="213" spans="8:10" ht="15.75" customHeight="1" x14ac:dyDescent="0.25">
      <c r="H213" s="62"/>
      <c r="J213" s="62"/>
    </row>
    <row r="214" spans="8:10" ht="15.75" customHeight="1" x14ac:dyDescent="0.25">
      <c r="H214" s="62"/>
      <c r="J214" s="62"/>
    </row>
    <row r="215" spans="8:10" ht="15.75" customHeight="1" x14ac:dyDescent="0.25">
      <c r="H215" s="62"/>
      <c r="J215" s="62"/>
    </row>
    <row r="216" spans="8:10" ht="15.75" customHeight="1" x14ac:dyDescent="0.25">
      <c r="H216" s="62"/>
      <c r="J216" s="62"/>
    </row>
    <row r="217" spans="8:10" ht="15.75" customHeight="1" x14ac:dyDescent="0.25">
      <c r="H217" s="62"/>
      <c r="J217" s="62"/>
    </row>
    <row r="218" spans="8:10" ht="15.75" customHeight="1" x14ac:dyDescent="0.25">
      <c r="H218" s="62"/>
      <c r="J218" s="62"/>
    </row>
    <row r="219" spans="8:10" ht="15.75" customHeight="1" x14ac:dyDescent="0.25">
      <c r="H219" s="62"/>
      <c r="J219" s="62"/>
    </row>
    <row r="220" spans="8:10" ht="15.75" customHeight="1" x14ac:dyDescent="0.25">
      <c r="H220" s="62"/>
      <c r="J220" s="62"/>
    </row>
    <row r="221" spans="8:10" ht="15.75" customHeight="1" x14ac:dyDescent="0.25">
      <c r="H221" s="62"/>
      <c r="J221" s="62"/>
    </row>
    <row r="222" spans="8:10" ht="15.75" customHeight="1" x14ac:dyDescent="0.25">
      <c r="H222" s="62"/>
      <c r="J222" s="62"/>
    </row>
    <row r="223" spans="8:10" ht="15.75" customHeight="1" x14ac:dyDescent="0.25">
      <c r="H223" s="62"/>
      <c r="J223" s="62"/>
    </row>
    <row r="224" spans="8:10" ht="15.75" customHeight="1" x14ac:dyDescent="0.25">
      <c r="H224" s="62"/>
      <c r="J224" s="62"/>
    </row>
    <row r="225" spans="8:10" ht="15.75" customHeight="1" x14ac:dyDescent="0.25">
      <c r="H225" s="62"/>
      <c r="J225" s="62"/>
    </row>
    <row r="226" spans="8:10" ht="15.75" customHeight="1" x14ac:dyDescent="0.25">
      <c r="H226" s="62"/>
      <c r="J226" s="62"/>
    </row>
    <row r="227" spans="8:10" ht="15.75" customHeight="1" x14ac:dyDescent="0.25">
      <c r="H227" s="62"/>
      <c r="J227" s="62"/>
    </row>
    <row r="228" spans="8:10" ht="15.75" customHeight="1" x14ac:dyDescent="0.25">
      <c r="H228" s="62"/>
      <c r="J228" s="62"/>
    </row>
    <row r="229" spans="8:10" ht="15.75" customHeight="1" x14ac:dyDescent="0.25">
      <c r="H229" s="62"/>
      <c r="J229" s="62"/>
    </row>
    <row r="230" spans="8:10" ht="15.75" customHeight="1" x14ac:dyDescent="0.25">
      <c r="H230" s="62"/>
      <c r="J230" s="62"/>
    </row>
    <row r="231" spans="8:10" ht="15.75" customHeight="1" x14ac:dyDescent="0.25">
      <c r="H231" s="62"/>
      <c r="J231" s="62"/>
    </row>
    <row r="232" spans="8:10" ht="15.75" customHeight="1" x14ac:dyDescent="0.25">
      <c r="H232" s="62"/>
      <c r="J232" s="62"/>
    </row>
    <row r="233" spans="8:10" ht="15.75" customHeight="1" x14ac:dyDescent="0.25">
      <c r="H233" s="62"/>
      <c r="J233" s="62"/>
    </row>
    <row r="234" spans="8:10" ht="15.75" customHeight="1" x14ac:dyDescent="0.25">
      <c r="H234" s="62"/>
      <c r="J234" s="62"/>
    </row>
    <row r="235" spans="8:10" ht="15.75" customHeight="1" x14ac:dyDescent="0.25">
      <c r="H235" s="62"/>
      <c r="J235" s="62"/>
    </row>
    <row r="236" spans="8:10" ht="15.75" customHeight="1" x14ac:dyDescent="0.25">
      <c r="H236" s="62"/>
      <c r="J236" s="62"/>
    </row>
    <row r="237" spans="8:10" ht="15.75" customHeight="1" x14ac:dyDescent="0.25">
      <c r="H237" s="62"/>
      <c r="J237" s="62"/>
    </row>
    <row r="238" spans="8:10" ht="15.75" customHeight="1" x14ac:dyDescent="0.25">
      <c r="H238" s="62"/>
      <c r="J238" s="62"/>
    </row>
    <row r="239" spans="8:10" ht="15.75" customHeight="1" x14ac:dyDescent="0.25">
      <c r="H239" s="62"/>
      <c r="J239" s="62"/>
    </row>
    <row r="240" spans="8:10" ht="15.75" customHeight="1" x14ac:dyDescent="0.25">
      <c r="H240" s="62"/>
      <c r="J240" s="62"/>
    </row>
    <row r="241" spans="8:10" ht="15.75" customHeight="1" x14ac:dyDescent="0.25">
      <c r="H241" s="62"/>
      <c r="J241" s="62"/>
    </row>
    <row r="242" spans="8:10" ht="15.75" customHeight="1" x14ac:dyDescent="0.25">
      <c r="H242" s="62"/>
      <c r="J242" s="62"/>
    </row>
    <row r="243" spans="8:10" ht="15.75" customHeight="1" x14ac:dyDescent="0.25">
      <c r="H243" s="62"/>
      <c r="J243" s="62"/>
    </row>
    <row r="244" spans="8:10" ht="15.75" customHeight="1" x14ac:dyDescent="0.25">
      <c r="H244" s="62"/>
      <c r="J244" s="62"/>
    </row>
    <row r="245" spans="8:10" ht="15.75" customHeight="1" x14ac:dyDescent="0.25">
      <c r="H245" s="62"/>
      <c r="J245" s="62"/>
    </row>
    <row r="246" spans="8:10" ht="15.75" customHeight="1" x14ac:dyDescent="0.25">
      <c r="H246" s="62"/>
      <c r="J246" s="62"/>
    </row>
    <row r="247" spans="8:10" ht="15.75" customHeight="1" x14ac:dyDescent="0.25">
      <c r="H247" s="62"/>
      <c r="J247" s="62"/>
    </row>
    <row r="248" spans="8:10" ht="15.75" customHeight="1" x14ac:dyDescent="0.25">
      <c r="H248" s="62"/>
      <c r="J248" s="62"/>
    </row>
    <row r="249" spans="8:10" ht="15.75" customHeight="1" x14ac:dyDescent="0.25">
      <c r="H249" s="62"/>
      <c r="J249" s="62"/>
    </row>
    <row r="250" spans="8:10" ht="15.75" customHeight="1" x14ac:dyDescent="0.25">
      <c r="H250" s="62"/>
      <c r="J250" s="62"/>
    </row>
    <row r="251" spans="8:10" ht="15.75" customHeight="1" x14ac:dyDescent="0.25">
      <c r="H251" s="62"/>
      <c r="J251" s="62"/>
    </row>
    <row r="252" spans="8:10" ht="15.75" customHeight="1" x14ac:dyDescent="0.25">
      <c r="H252" s="62"/>
      <c r="J252" s="62"/>
    </row>
    <row r="253" spans="8:10" ht="15.75" customHeight="1" x14ac:dyDescent="0.25">
      <c r="H253" s="62"/>
      <c r="J253" s="62"/>
    </row>
    <row r="254" spans="8:10" ht="15.75" customHeight="1" x14ac:dyDescent="0.25">
      <c r="H254" s="62"/>
      <c r="J254" s="62"/>
    </row>
    <row r="255" spans="8:10" ht="15.75" customHeight="1" x14ac:dyDescent="0.25">
      <c r="H255" s="62"/>
      <c r="J255" s="62"/>
    </row>
    <row r="256" spans="8:10" ht="15.75" customHeight="1" x14ac:dyDescent="0.25">
      <c r="H256" s="62"/>
      <c r="J256" s="62"/>
    </row>
    <row r="257" spans="8:10" ht="15.75" customHeight="1" x14ac:dyDescent="0.25">
      <c r="H257" s="62"/>
      <c r="J257" s="62"/>
    </row>
    <row r="258" spans="8:10" ht="15.75" customHeight="1" x14ac:dyDescent="0.25">
      <c r="H258" s="62"/>
      <c r="J258" s="62"/>
    </row>
    <row r="259" spans="8:10" ht="15.75" customHeight="1" x14ac:dyDescent="0.25">
      <c r="H259" s="62"/>
      <c r="J259" s="62"/>
    </row>
    <row r="260" spans="8:10" ht="15.75" customHeight="1" x14ac:dyDescent="0.25">
      <c r="H260" s="62"/>
      <c r="J260" s="62"/>
    </row>
    <row r="261" spans="8:10" ht="15.75" customHeight="1" x14ac:dyDescent="0.25">
      <c r="H261" s="62"/>
      <c r="J261" s="62"/>
    </row>
    <row r="262" spans="8:10" ht="15.75" customHeight="1" x14ac:dyDescent="0.25">
      <c r="H262" s="62"/>
      <c r="J262" s="62"/>
    </row>
    <row r="263" spans="8:10" ht="15.75" customHeight="1" x14ac:dyDescent="0.25">
      <c r="H263" s="62"/>
      <c r="J263" s="62"/>
    </row>
    <row r="264" spans="8:10" ht="15.75" customHeight="1" x14ac:dyDescent="0.25">
      <c r="H264" s="62"/>
      <c r="J264" s="62"/>
    </row>
    <row r="265" spans="8:10" ht="15.75" customHeight="1" x14ac:dyDescent="0.25">
      <c r="H265" s="62"/>
      <c r="J265" s="62"/>
    </row>
    <row r="266" spans="8:10" ht="15.75" customHeight="1" x14ac:dyDescent="0.25">
      <c r="H266" s="62"/>
      <c r="J266" s="62"/>
    </row>
    <row r="267" spans="8:10" ht="15.75" customHeight="1" x14ac:dyDescent="0.25">
      <c r="H267" s="62"/>
      <c r="J267" s="62"/>
    </row>
    <row r="268" spans="8:10" ht="15.75" customHeight="1" x14ac:dyDescent="0.25">
      <c r="H268" s="62"/>
      <c r="J268" s="62"/>
    </row>
    <row r="269" spans="8:10" ht="15.75" customHeight="1" x14ac:dyDescent="0.25">
      <c r="H269" s="62"/>
      <c r="J269" s="62"/>
    </row>
    <row r="270" spans="8:10" ht="15.75" customHeight="1" x14ac:dyDescent="0.25">
      <c r="H270" s="62"/>
      <c r="J270" s="62"/>
    </row>
    <row r="271" spans="8:10" ht="15.75" customHeight="1" x14ac:dyDescent="0.25">
      <c r="H271" s="62"/>
      <c r="J271" s="62"/>
    </row>
    <row r="272" spans="8:10" ht="15.75" customHeight="1" x14ac:dyDescent="0.25">
      <c r="H272" s="62"/>
      <c r="J272" s="62"/>
    </row>
    <row r="273" spans="8:10" ht="15.75" customHeight="1" x14ac:dyDescent="0.25">
      <c r="H273" s="62"/>
      <c r="J273" s="62"/>
    </row>
    <row r="274" spans="8:10" ht="15.75" customHeight="1" x14ac:dyDescent="0.25">
      <c r="H274" s="62"/>
      <c r="J274" s="62"/>
    </row>
    <row r="275" spans="8:10" ht="15.75" customHeight="1" x14ac:dyDescent="0.25">
      <c r="H275" s="62"/>
      <c r="J275" s="62"/>
    </row>
    <row r="276" spans="8:10" ht="15.75" customHeight="1" x14ac:dyDescent="0.25">
      <c r="H276" s="62"/>
      <c r="J276" s="62"/>
    </row>
    <row r="277" spans="8:10" ht="15.75" customHeight="1" x14ac:dyDescent="0.25">
      <c r="H277" s="62"/>
      <c r="J277" s="62"/>
    </row>
    <row r="278" spans="8:10" ht="15.75" customHeight="1" x14ac:dyDescent="0.25">
      <c r="H278" s="62"/>
      <c r="J278" s="62"/>
    </row>
    <row r="279" spans="8:10" ht="15.75" customHeight="1" x14ac:dyDescent="0.25">
      <c r="H279" s="62"/>
      <c r="J279" s="62"/>
    </row>
    <row r="280" spans="8:10" ht="15.75" customHeight="1" x14ac:dyDescent="0.25">
      <c r="H280" s="62"/>
      <c r="J280" s="62"/>
    </row>
    <row r="281" spans="8:10" ht="15.75" customHeight="1" x14ac:dyDescent="0.25">
      <c r="H281" s="62"/>
      <c r="J281" s="62"/>
    </row>
    <row r="282" spans="8:10" ht="15.75" customHeight="1" x14ac:dyDescent="0.25">
      <c r="H282" s="62"/>
      <c r="J282" s="62"/>
    </row>
    <row r="283" spans="8:10" ht="15.75" customHeight="1" x14ac:dyDescent="0.25">
      <c r="H283" s="62"/>
      <c r="J283" s="62"/>
    </row>
    <row r="284" spans="8:10" ht="15.75" customHeight="1" x14ac:dyDescent="0.25">
      <c r="H284" s="62"/>
      <c r="J284" s="62"/>
    </row>
    <row r="285" spans="8:10" ht="15.75" customHeight="1" x14ac:dyDescent="0.25">
      <c r="H285" s="62"/>
      <c r="J285" s="62"/>
    </row>
    <row r="286" spans="8:10" ht="15.75" customHeight="1" x14ac:dyDescent="0.25">
      <c r="H286" s="62"/>
      <c r="J286" s="62"/>
    </row>
    <row r="287" spans="8:10" ht="15.75" customHeight="1" x14ac:dyDescent="0.25">
      <c r="H287" s="62"/>
      <c r="J287" s="62"/>
    </row>
    <row r="288" spans="8:10" ht="15.75" customHeight="1" x14ac:dyDescent="0.25">
      <c r="H288" s="62"/>
      <c r="J288" s="62"/>
    </row>
    <row r="289" spans="8:10" ht="15.75" customHeight="1" x14ac:dyDescent="0.25">
      <c r="H289" s="62"/>
      <c r="J289" s="62"/>
    </row>
    <row r="290" spans="8:10" ht="15.75" customHeight="1" x14ac:dyDescent="0.25">
      <c r="H290" s="62"/>
      <c r="J290" s="62"/>
    </row>
    <row r="291" spans="8:10" ht="15.75" customHeight="1" x14ac:dyDescent="0.25">
      <c r="H291" s="62"/>
      <c r="J291" s="62"/>
    </row>
    <row r="292" spans="8:10" ht="15.75" customHeight="1" x14ac:dyDescent="0.25">
      <c r="H292" s="62"/>
      <c r="J292" s="62"/>
    </row>
    <row r="293" spans="8:10" ht="15.75" customHeight="1" x14ac:dyDescent="0.25">
      <c r="H293" s="62"/>
      <c r="J293" s="62"/>
    </row>
    <row r="294" spans="8:10" ht="15.75" customHeight="1" x14ac:dyDescent="0.25">
      <c r="H294" s="62"/>
      <c r="J294" s="62"/>
    </row>
    <row r="295" spans="8:10" ht="15.75" customHeight="1" x14ac:dyDescent="0.25">
      <c r="H295" s="62"/>
      <c r="J295" s="62"/>
    </row>
    <row r="296" spans="8:10" ht="15.75" customHeight="1" x14ac:dyDescent="0.25">
      <c r="H296" s="62"/>
      <c r="J296" s="62"/>
    </row>
    <row r="297" spans="8:10" ht="15.75" customHeight="1" x14ac:dyDescent="0.25">
      <c r="H297" s="62"/>
      <c r="J297" s="62"/>
    </row>
    <row r="298" spans="8:10" ht="15.75" customHeight="1" x14ac:dyDescent="0.25">
      <c r="H298" s="62"/>
      <c r="J298" s="62"/>
    </row>
    <row r="299" spans="8:10" ht="15.75" customHeight="1" x14ac:dyDescent="0.25">
      <c r="H299" s="62"/>
      <c r="J299" s="62"/>
    </row>
    <row r="300" spans="8:10" ht="15.75" customHeight="1" x14ac:dyDescent="0.25">
      <c r="H300" s="62"/>
      <c r="J300" s="62"/>
    </row>
    <row r="301" spans="8:10" ht="15.75" customHeight="1" x14ac:dyDescent="0.25">
      <c r="H301" s="62"/>
      <c r="J301" s="62"/>
    </row>
    <row r="302" spans="8:10" ht="15.75" customHeight="1" x14ac:dyDescent="0.25">
      <c r="H302" s="62"/>
      <c r="J302" s="62"/>
    </row>
    <row r="303" spans="8:10" ht="15.75" customHeight="1" x14ac:dyDescent="0.25">
      <c r="H303" s="62"/>
      <c r="J303" s="62"/>
    </row>
    <row r="304" spans="8:10" ht="15.75" customHeight="1" x14ac:dyDescent="0.25">
      <c r="H304" s="62"/>
      <c r="J304" s="62"/>
    </row>
    <row r="305" spans="8:10" ht="15.75" customHeight="1" x14ac:dyDescent="0.25">
      <c r="H305" s="62"/>
      <c r="J305" s="62"/>
    </row>
    <row r="306" spans="8:10" ht="15.75" customHeight="1" x14ac:dyDescent="0.25">
      <c r="H306" s="62"/>
      <c r="J306" s="62"/>
    </row>
    <row r="307" spans="8:10" ht="15.75" customHeight="1" x14ac:dyDescent="0.25">
      <c r="H307" s="62"/>
      <c r="J307" s="62"/>
    </row>
    <row r="308" spans="8:10" ht="15.75" customHeight="1" x14ac:dyDescent="0.25">
      <c r="H308" s="62"/>
      <c r="J308" s="62"/>
    </row>
    <row r="309" spans="8:10" ht="15.75" customHeight="1" x14ac:dyDescent="0.25">
      <c r="H309" s="62"/>
      <c r="J309" s="62"/>
    </row>
    <row r="310" spans="8:10" ht="15.75" customHeight="1" x14ac:dyDescent="0.25">
      <c r="H310" s="62"/>
      <c r="J310" s="62"/>
    </row>
    <row r="311" spans="8:10" ht="15.75" customHeight="1" x14ac:dyDescent="0.25">
      <c r="H311" s="62"/>
      <c r="J311" s="62"/>
    </row>
    <row r="312" spans="8:10" ht="15.75" customHeight="1" x14ac:dyDescent="0.25">
      <c r="H312" s="62"/>
      <c r="J312" s="62"/>
    </row>
    <row r="313" spans="8:10" ht="15.75" customHeight="1" x14ac:dyDescent="0.25">
      <c r="H313" s="62"/>
      <c r="J313" s="62"/>
    </row>
    <row r="314" spans="8:10" ht="15.75" customHeight="1" x14ac:dyDescent="0.25">
      <c r="H314" s="62"/>
      <c r="J314" s="62"/>
    </row>
    <row r="315" spans="8:10" ht="15.75" customHeight="1" x14ac:dyDescent="0.25">
      <c r="H315" s="62"/>
      <c r="J315" s="62"/>
    </row>
    <row r="316" spans="8:10" ht="15.75" customHeight="1" x14ac:dyDescent="0.25">
      <c r="H316" s="62"/>
      <c r="J316" s="62"/>
    </row>
    <row r="317" spans="8:10" ht="15.75" customHeight="1" x14ac:dyDescent="0.25">
      <c r="H317" s="62"/>
      <c r="J317" s="62"/>
    </row>
    <row r="318" spans="8:10" ht="15.75" customHeight="1" x14ac:dyDescent="0.25">
      <c r="H318" s="62"/>
      <c r="J318" s="62"/>
    </row>
    <row r="319" spans="8:10" ht="15.75" customHeight="1" x14ac:dyDescent="0.25">
      <c r="H319" s="62"/>
      <c r="J319" s="62"/>
    </row>
    <row r="320" spans="8:10" ht="15.75" customHeight="1" x14ac:dyDescent="0.25">
      <c r="H320" s="62"/>
      <c r="J320" s="62"/>
    </row>
    <row r="321" spans="8:10" ht="15.75" customHeight="1" x14ac:dyDescent="0.25">
      <c r="H321" s="62"/>
      <c r="J321" s="62"/>
    </row>
    <row r="322" spans="8:10" ht="15.75" customHeight="1" x14ac:dyDescent="0.25">
      <c r="H322" s="62"/>
      <c r="J322" s="62"/>
    </row>
    <row r="323" spans="8:10" ht="15.75" customHeight="1" x14ac:dyDescent="0.25">
      <c r="H323" s="62"/>
      <c r="J323" s="62"/>
    </row>
    <row r="324" spans="8:10" ht="15.75" customHeight="1" x14ac:dyDescent="0.25">
      <c r="H324" s="62"/>
      <c r="J324" s="62"/>
    </row>
    <row r="325" spans="8:10" ht="15.75" customHeight="1" x14ac:dyDescent="0.25">
      <c r="H325" s="62"/>
      <c r="J325" s="62"/>
    </row>
    <row r="326" spans="8:10" ht="15.75" customHeight="1" x14ac:dyDescent="0.25">
      <c r="H326" s="62"/>
      <c r="J326" s="62"/>
    </row>
    <row r="327" spans="8:10" ht="15.75" customHeight="1" x14ac:dyDescent="0.25">
      <c r="H327" s="62"/>
      <c r="J327" s="62"/>
    </row>
    <row r="328" spans="8:10" ht="15.75" customHeight="1" x14ac:dyDescent="0.25">
      <c r="H328" s="62"/>
      <c r="J328" s="62"/>
    </row>
    <row r="329" spans="8:10" ht="15.75" customHeight="1" x14ac:dyDescent="0.25">
      <c r="H329" s="62"/>
      <c r="J329" s="62"/>
    </row>
    <row r="330" spans="8:10" ht="15.75" customHeight="1" x14ac:dyDescent="0.25">
      <c r="H330" s="62"/>
      <c r="J330" s="62"/>
    </row>
    <row r="331" spans="8:10" ht="15.75" customHeight="1" x14ac:dyDescent="0.25">
      <c r="H331" s="62"/>
      <c r="J331" s="62"/>
    </row>
    <row r="332" spans="8:10" ht="15.75" customHeight="1" x14ac:dyDescent="0.25">
      <c r="H332" s="62"/>
      <c r="J332" s="62"/>
    </row>
    <row r="333" spans="8:10" ht="15.75" customHeight="1" x14ac:dyDescent="0.25">
      <c r="H333" s="62"/>
      <c r="J333" s="62"/>
    </row>
    <row r="334" spans="8:10" ht="15.75" customHeight="1" x14ac:dyDescent="0.25">
      <c r="H334" s="62"/>
      <c r="J334" s="62"/>
    </row>
    <row r="335" spans="8:10" ht="15.75" customHeight="1" x14ac:dyDescent="0.25">
      <c r="H335" s="62"/>
      <c r="J335" s="62"/>
    </row>
    <row r="336" spans="8:10" ht="15.75" customHeight="1" x14ac:dyDescent="0.25">
      <c r="H336" s="62"/>
      <c r="J336" s="62"/>
    </row>
    <row r="337" spans="8:10" ht="15.75" customHeight="1" x14ac:dyDescent="0.25">
      <c r="H337" s="62"/>
      <c r="J337" s="62"/>
    </row>
    <row r="338" spans="8:10" ht="15.75" customHeight="1" x14ac:dyDescent="0.25">
      <c r="H338" s="62"/>
      <c r="J338" s="62"/>
    </row>
    <row r="339" spans="8:10" ht="15.75" customHeight="1" x14ac:dyDescent="0.25">
      <c r="H339" s="62"/>
      <c r="J339" s="62"/>
    </row>
    <row r="340" spans="8:10" ht="15.75" customHeight="1" x14ac:dyDescent="0.25">
      <c r="H340" s="62"/>
      <c r="J340" s="62"/>
    </row>
    <row r="341" spans="8:10" ht="15.75" customHeight="1" x14ac:dyDescent="0.25">
      <c r="H341" s="62"/>
      <c r="J341" s="62"/>
    </row>
    <row r="342" spans="8:10" ht="15.75" customHeight="1" x14ac:dyDescent="0.25">
      <c r="H342" s="62"/>
      <c r="J342" s="62"/>
    </row>
    <row r="343" spans="8:10" ht="15.75" customHeight="1" x14ac:dyDescent="0.25">
      <c r="H343" s="62"/>
      <c r="J343" s="62"/>
    </row>
    <row r="344" spans="8:10" ht="15.75" customHeight="1" x14ac:dyDescent="0.25">
      <c r="H344" s="62"/>
      <c r="J344" s="62"/>
    </row>
    <row r="345" spans="8:10" ht="15.75" customHeight="1" x14ac:dyDescent="0.25">
      <c r="H345" s="62"/>
      <c r="J345" s="62"/>
    </row>
    <row r="346" spans="8:10" ht="15.75" customHeight="1" x14ac:dyDescent="0.25">
      <c r="H346" s="62"/>
      <c r="J346" s="62"/>
    </row>
    <row r="347" spans="8:10" ht="15.75" customHeight="1" x14ac:dyDescent="0.25">
      <c r="H347" s="62"/>
      <c r="J347" s="62"/>
    </row>
    <row r="348" spans="8:10" ht="15.75" customHeight="1" x14ac:dyDescent="0.25">
      <c r="H348" s="62"/>
      <c r="J348" s="62"/>
    </row>
    <row r="349" spans="8:10" ht="15.75" customHeight="1" x14ac:dyDescent="0.25">
      <c r="H349" s="62"/>
      <c r="J349" s="62"/>
    </row>
    <row r="350" spans="8:10" ht="15.75" customHeight="1" x14ac:dyDescent="0.25">
      <c r="H350" s="62"/>
      <c r="J350" s="62"/>
    </row>
    <row r="351" spans="8:10" ht="15.75" customHeight="1" x14ac:dyDescent="0.25">
      <c r="H351" s="62"/>
      <c r="J351" s="62"/>
    </row>
    <row r="352" spans="8:10" ht="15.75" customHeight="1" x14ac:dyDescent="0.25">
      <c r="H352" s="62"/>
      <c r="J352" s="62"/>
    </row>
    <row r="353" spans="8:10" ht="15.75" customHeight="1" x14ac:dyDescent="0.25">
      <c r="H353" s="62"/>
      <c r="J353" s="62"/>
    </row>
    <row r="354" spans="8:10" ht="15.75" customHeight="1" x14ac:dyDescent="0.25">
      <c r="H354" s="62"/>
      <c r="J354" s="62"/>
    </row>
    <row r="355" spans="8:10" ht="15.75" customHeight="1" x14ac:dyDescent="0.25">
      <c r="H355" s="62"/>
      <c r="J355" s="62"/>
    </row>
    <row r="356" spans="8:10" ht="15.75" customHeight="1" x14ac:dyDescent="0.25">
      <c r="H356" s="62"/>
      <c r="J356" s="62"/>
    </row>
    <row r="357" spans="8:10" ht="15.75" customHeight="1" x14ac:dyDescent="0.25">
      <c r="H357" s="62"/>
      <c r="J357" s="62"/>
    </row>
    <row r="358" spans="8:10" ht="15.75" customHeight="1" x14ac:dyDescent="0.25">
      <c r="H358" s="62"/>
      <c r="J358" s="62"/>
    </row>
    <row r="359" spans="8:10" ht="15.75" customHeight="1" x14ac:dyDescent="0.25">
      <c r="H359" s="62"/>
      <c r="J359" s="62"/>
    </row>
    <row r="360" spans="8:10" ht="15.75" customHeight="1" x14ac:dyDescent="0.25">
      <c r="H360" s="62"/>
      <c r="J360" s="62"/>
    </row>
    <row r="361" spans="8:10" ht="15.75" customHeight="1" x14ac:dyDescent="0.25">
      <c r="H361" s="62"/>
      <c r="J361" s="62"/>
    </row>
    <row r="362" spans="8:10" ht="15.75" customHeight="1" x14ac:dyDescent="0.25">
      <c r="H362" s="62"/>
      <c r="J362" s="62"/>
    </row>
    <row r="363" spans="8:10" ht="15.75" customHeight="1" x14ac:dyDescent="0.25">
      <c r="H363" s="62"/>
      <c r="J363" s="62"/>
    </row>
    <row r="364" spans="8:10" ht="15.75" customHeight="1" x14ac:dyDescent="0.25">
      <c r="H364" s="62"/>
      <c r="J364" s="62"/>
    </row>
    <row r="365" spans="8:10" ht="15.75" customHeight="1" x14ac:dyDescent="0.25">
      <c r="H365" s="62"/>
      <c r="J365" s="62"/>
    </row>
    <row r="366" spans="8:10" ht="15.75" customHeight="1" x14ac:dyDescent="0.25">
      <c r="H366" s="62"/>
      <c r="J366" s="62"/>
    </row>
    <row r="367" spans="8:10" ht="15.75" customHeight="1" x14ac:dyDescent="0.25">
      <c r="H367" s="62"/>
      <c r="J367" s="62"/>
    </row>
    <row r="368" spans="8:10" ht="15.75" customHeight="1" x14ac:dyDescent="0.25">
      <c r="H368" s="62"/>
      <c r="J368" s="62"/>
    </row>
    <row r="369" spans="8:10" ht="15.75" customHeight="1" x14ac:dyDescent="0.25">
      <c r="H369" s="62"/>
      <c r="J369" s="62"/>
    </row>
    <row r="370" spans="8:10" ht="15.75" customHeight="1" x14ac:dyDescent="0.25">
      <c r="H370" s="62"/>
      <c r="J370" s="62"/>
    </row>
    <row r="371" spans="8:10" ht="15.75" customHeight="1" x14ac:dyDescent="0.25">
      <c r="H371" s="62"/>
      <c r="J371" s="62"/>
    </row>
    <row r="372" spans="8:10" ht="15.75" customHeight="1" x14ac:dyDescent="0.25">
      <c r="H372" s="62"/>
      <c r="J372" s="62"/>
    </row>
    <row r="373" spans="8:10" ht="15.75" customHeight="1" x14ac:dyDescent="0.25">
      <c r="H373" s="62"/>
      <c r="J373" s="62"/>
    </row>
    <row r="374" spans="8:10" ht="15.75" customHeight="1" x14ac:dyDescent="0.25">
      <c r="H374" s="62"/>
      <c r="J374" s="62"/>
    </row>
    <row r="375" spans="8:10" ht="15.75" customHeight="1" x14ac:dyDescent="0.25">
      <c r="H375" s="62"/>
      <c r="J375" s="62"/>
    </row>
    <row r="376" spans="8:10" ht="15.75" customHeight="1" x14ac:dyDescent="0.25">
      <c r="H376" s="62"/>
      <c r="J376" s="62"/>
    </row>
    <row r="377" spans="8:10" ht="15.75" customHeight="1" x14ac:dyDescent="0.25">
      <c r="H377" s="62"/>
      <c r="J377" s="62"/>
    </row>
    <row r="378" spans="8:10" ht="15.75" customHeight="1" x14ac:dyDescent="0.25">
      <c r="H378" s="62"/>
      <c r="J378" s="62"/>
    </row>
    <row r="379" spans="8:10" ht="15.75" customHeight="1" x14ac:dyDescent="0.25">
      <c r="H379" s="62"/>
      <c r="J379" s="62"/>
    </row>
    <row r="380" spans="8:10" ht="15.75" customHeight="1" x14ac:dyDescent="0.25">
      <c r="H380" s="62"/>
      <c r="J380" s="62"/>
    </row>
    <row r="381" spans="8:10" ht="15.75" customHeight="1" x14ac:dyDescent="0.25">
      <c r="H381" s="62"/>
      <c r="J381" s="62"/>
    </row>
    <row r="382" spans="8:10" ht="15.75" customHeight="1" x14ac:dyDescent="0.25">
      <c r="H382" s="62"/>
      <c r="J382" s="62"/>
    </row>
    <row r="383" spans="8:10" ht="15.75" customHeight="1" x14ac:dyDescent="0.25">
      <c r="H383" s="62"/>
      <c r="J383" s="62"/>
    </row>
    <row r="384" spans="8:10" ht="15.75" customHeight="1" x14ac:dyDescent="0.25">
      <c r="H384" s="62"/>
      <c r="J384" s="62"/>
    </row>
    <row r="385" spans="8:10" ht="15.75" customHeight="1" x14ac:dyDescent="0.25">
      <c r="H385" s="62"/>
      <c r="J385" s="62"/>
    </row>
    <row r="386" spans="8:10" ht="15.75" customHeight="1" x14ac:dyDescent="0.25">
      <c r="H386" s="62"/>
      <c r="J386" s="62"/>
    </row>
    <row r="387" spans="8:10" ht="15.75" customHeight="1" x14ac:dyDescent="0.25">
      <c r="H387" s="62"/>
      <c r="J387" s="62"/>
    </row>
    <row r="388" spans="8:10" ht="15.75" customHeight="1" x14ac:dyDescent="0.25">
      <c r="H388" s="62"/>
      <c r="J388" s="62"/>
    </row>
    <row r="389" spans="8:10" ht="15.75" customHeight="1" x14ac:dyDescent="0.25">
      <c r="H389" s="62"/>
      <c r="J389" s="62"/>
    </row>
    <row r="390" spans="8:10" ht="15.75" customHeight="1" x14ac:dyDescent="0.25">
      <c r="H390" s="62"/>
      <c r="J390" s="62"/>
    </row>
    <row r="391" spans="8:10" ht="15.75" customHeight="1" x14ac:dyDescent="0.25">
      <c r="H391" s="62"/>
      <c r="J391" s="62"/>
    </row>
    <row r="392" spans="8:10" ht="15.75" customHeight="1" x14ac:dyDescent="0.25">
      <c r="H392" s="62"/>
      <c r="J392" s="62"/>
    </row>
    <row r="393" spans="8:10" ht="15.75" customHeight="1" x14ac:dyDescent="0.25">
      <c r="H393" s="62"/>
      <c r="J393" s="62"/>
    </row>
    <row r="394" spans="8:10" ht="15.75" customHeight="1" x14ac:dyDescent="0.25">
      <c r="H394" s="62"/>
      <c r="J394" s="62"/>
    </row>
    <row r="395" spans="8:10" ht="15.75" customHeight="1" x14ac:dyDescent="0.25">
      <c r="H395" s="62"/>
      <c r="J395" s="62"/>
    </row>
    <row r="396" spans="8:10" ht="15.75" customHeight="1" x14ac:dyDescent="0.25">
      <c r="H396" s="62"/>
      <c r="J396" s="62"/>
    </row>
    <row r="397" spans="8:10" ht="15.75" customHeight="1" x14ac:dyDescent="0.25">
      <c r="H397" s="62"/>
      <c r="J397" s="62"/>
    </row>
    <row r="398" spans="8:10" ht="15.75" customHeight="1" x14ac:dyDescent="0.25">
      <c r="H398" s="62"/>
      <c r="J398" s="62"/>
    </row>
    <row r="399" spans="8:10" ht="15.75" customHeight="1" x14ac:dyDescent="0.25">
      <c r="H399" s="62"/>
      <c r="J399" s="62"/>
    </row>
    <row r="400" spans="8:10" ht="15.75" customHeight="1" x14ac:dyDescent="0.25">
      <c r="H400" s="62"/>
      <c r="J400" s="62"/>
    </row>
    <row r="401" spans="8:10" ht="15.75" customHeight="1" x14ac:dyDescent="0.25">
      <c r="H401" s="62"/>
      <c r="J401" s="62"/>
    </row>
    <row r="402" spans="8:10" ht="15.75" customHeight="1" x14ac:dyDescent="0.25">
      <c r="H402" s="62"/>
      <c r="J402" s="62"/>
    </row>
    <row r="403" spans="8:10" ht="15.75" customHeight="1" x14ac:dyDescent="0.25">
      <c r="H403" s="62"/>
      <c r="J403" s="62"/>
    </row>
    <row r="404" spans="8:10" ht="15.75" customHeight="1" x14ac:dyDescent="0.25">
      <c r="H404" s="62"/>
      <c r="J404" s="62"/>
    </row>
    <row r="405" spans="8:10" ht="15.75" customHeight="1" x14ac:dyDescent="0.25">
      <c r="H405" s="62"/>
      <c r="J405" s="62"/>
    </row>
    <row r="406" spans="8:10" ht="15.75" customHeight="1" x14ac:dyDescent="0.25">
      <c r="H406" s="62"/>
      <c r="J406" s="62"/>
    </row>
    <row r="407" spans="8:10" ht="15.75" customHeight="1" x14ac:dyDescent="0.25">
      <c r="H407" s="62"/>
      <c r="J407" s="62"/>
    </row>
    <row r="408" spans="8:10" ht="15.75" customHeight="1" x14ac:dyDescent="0.25">
      <c r="H408" s="62"/>
      <c r="J408" s="62"/>
    </row>
    <row r="409" spans="8:10" ht="15.75" customHeight="1" x14ac:dyDescent="0.25">
      <c r="H409" s="62"/>
      <c r="J409" s="62"/>
    </row>
    <row r="410" spans="8:10" ht="15.75" customHeight="1" x14ac:dyDescent="0.25">
      <c r="H410" s="62"/>
      <c r="J410" s="62"/>
    </row>
    <row r="411" spans="8:10" ht="15.75" customHeight="1" x14ac:dyDescent="0.25">
      <c r="H411" s="62"/>
      <c r="J411" s="62"/>
    </row>
    <row r="412" spans="8:10" ht="15.75" customHeight="1" x14ac:dyDescent="0.25">
      <c r="H412" s="62"/>
      <c r="J412" s="62"/>
    </row>
    <row r="413" spans="8:10" ht="15.75" customHeight="1" x14ac:dyDescent="0.25">
      <c r="H413" s="62"/>
      <c r="J413" s="62"/>
    </row>
    <row r="414" spans="8:10" ht="15.75" customHeight="1" x14ac:dyDescent="0.25">
      <c r="H414" s="62"/>
      <c r="J414" s="62"/>
    </row>
    <row r="415" spans="8:10" ht="15.75" customHeight="1" x14ac:dyDescent="0.25">
      <c r="H415" s="62"/>
      <c r="J415" s="62"/>
    </row>
    <row r="416" spans="8:10" ht="15.75" customHeight="1" x14ac:dyDescent="0.25">
      <c r="H416" s="62"/>
      <c r="J416" s="62"/>
    </row>
    <row r="417" spans="8:10" ht="15.75" customHeight="1" x14ac:dyDescent="0.25">
      <c r="H417" s="62"/>
      <c r="J417" s="62"/>
    </row>
    <row r="418" spans="8:10" ht="15.75" customHeight="1" x14ac:dyDescent="0.25">
      <c r="H418" s="62"/>
      <c r="J418" s="62"/>
    </row>
    <row r="419" spans="8:10" ht="15.75" customHeight="1" x14ac:dyDescent="0.25">
      <c r="H419" s="62"/>
      <c r="J419" s="62"/>
    </row>
    <row r="420" spans="8:10" ht="15.75" customHeight="1" x14ac:dyDescent="0.25">
      <c r="H420" s="62"/>
      <c r="J420" s="62"/>
    </row>
    <row r="421" spans="8:10" ht="15.75" customHeight="1" x14ac:dyDescent="0.25">
      <c r="H421" s="62"/>
      <c r="J421" s="62"/>
    </row>
    <row r="422" spans="8:10" ht="15.75" customHeight="1" x14ac:dyDescent="0.25">
      <c r="H422" s="62"/>
      <c r="J422" s="62"/>
    </row>
    <row r="423" spans="8:10" ht="15.75" customHeight="1" x14ac:dyDescent="0.25">
      <c r="H423" s="62"/>
      <c r="J423" s="62"/>
    </row>
    <row r="424" spans="8:10" ht="15.75" customHeight="1" x14ac:dyDescent="0.25">
      <c r="H424" s="62"/>
      <c r="J424" s="62"/>
    </row>
    <row r="425" spans="8:10" ht="15.75" customHeight="1" x14ac:dyDescent="0.25">
      <c r="H425" s="62"/>
      <c r="J425" s="62"/>
    </row>
    <row r="426" spans="8:10" ht="15.75" customHeight="1" x14ac:dyDescent="0.25">
      <c r="H426" s="62"/>
      <c r="J426" s="62"/>
    </row>
    <row r="427" spans="8:10" ht="15.75" customHeight="1" x14ac:dyDescent="0.25">
      <c r="H427" s="62"/>
      <c r="J427" s="62"/>
    </row>
    <row r="428" spans="8:10" ht="15.75" customHeight="1" x14ac:dyDescent="0.25">
      <c r="H428" s="62"/>
      <c r="J428" s="62"/>
    </row>
    <row r="429" spans="8:10" ht="15.75" customHeight="1" x14ac:dyDescent="0.25">
      <c r="H429" s="62"/>
      <c r="J429" s="62"/>
    </row>
    <row r="430" spans="8:10" ht="15.75" customHeight="1" x14ac:dyDescent="0.25">
      <c r="H430" s="62"/>
      <c r="J430" s="62"/>
    </row>
    <row r="431" spans="8:10" ht="15.75" customHeight="1" x14ac:dyDescent="0.25">
      <c r="H431" s="62"/>
      <c r="J431" s="62"/>
    </row>
    <row r="432" spans="8:10" ht="15.75" customHeight="1" x14ac:dyDescent="0.25">
      <c r="H432" s="62"/>
      <c r="J432" s="62"/>
    </row>
    <row r="433" spans="8:10" ht="15.75" customHeight="1" x14ac:dyDescent="0.25">
      <c r="H433" s="62"/>
      <c r="J433" s="62"/>
    </row>
    <row r="434" spans="8:10" ht="15.75" customHeight="1" x14ac:dyDescent="0.25">
      <c r="H434" s="62"/>
      <c r="J434" s="62"/>
    </row>
    <row r="435" spans="8:10" ht="15.75" customHeight="1" x14ac:dyDescent="0.25">
      <c r="H435" s="62"/>
      <c r="J435" s="62"/>
    </row>
    <row r="436" spans="8:10" ht="15.75" customHeight="1" x14ac:dyDescent="0.25">
      <c r="H436" s="62"/>
      <c r="J436" s="62"/>
    </row>
    <row r="437" spans="8:10" ht="15.75" customHeight="1" x14ac:dyDescent="0.25">
      <c r="H437" s="62"/>
      <c r="J437" s="62"/>
    </row>
    <row r="438" spans="8:10" ht="15.75" customHeight="1" x14ac:dyDescent="0.25">
      <c r="H438" s="62"/>
      <c r="J438" s="62"/>
    </row>
    <row r="439" spans="8:10" ht="15.75" customHeight="1" x14ac:dyDescent="0.25">
      <c r="H439" s="62"/>
      <c r="J439" s="62"/>
    </row>
    <row r="440" spans="8:10" ht="15.75" customHeight="1" x14ac:dyDescent="0.25">
      <c r="H440" s="62"/>
      <c r="J440" s="62"/>
    </row>
    <row r="441" spans="8:10" ht="15.75" customHeight="1" x14ac:dyDescent="0.25">
      <c r="H441" s="62"/>
      <c r="J441" s="62"/>
    </row>
    <row r="442" spans="8:10" ht="15.75" customHeight="1" x14ac:dyDescent="0.25">
      <c r="H442" s="62"/>
      <c r="J442" s="62"/>
    </row>
    <row r="443" spans="8:10" ht="15.75" customHeight="1" x14ac:dyDescent="0.25">
      <c r="H443" s="62"/>
      <c r="J443" s="62"/>
    </row>
    <row r="444" spans="8:10" ht="15.75" customHeight="1" x14ac:dyDescent="0.25">
      <c r="H444" s="62"/>
      <c r="J444" s="62"/>
    </row>
    <row r="445" spans="8:10" ht="15.75" customHeight="1" x14ac:dyDescent="0.25">
      <c r="H445" s="62"/>
      <c r="J445" s="62"/>
    </row>
    <row r="446" spans="8:10" ht="15.75" customHeight="1" x14ac:dyDescent="0.25">
      <c r="H446" s="62"/>
      <c r="J446" s="62"/>
    </row>
    <row r="447" spans="8:10" ht="15.75" customHeight="1" x14ac:dyDescent="0.25">
      <c r="H447" s="62"/>
      <c r="J447" s="62"/>
    </row>
    <row r="448" spans="8:10" ht="15.75" customHeight="1" x14ac:dyDescent="0.25">
      <c r="H448" s="62"/>
      <c r="J448" s="62"/>
    </row>
    <row r="449" spans="8:10" ht="15.75" customHeight="1" x14ac:dyDescent="0.25">
      <c r="H449" s="62"/>
      <c r="J449" s="62"/>
    </row>
    <row r="450" spans="8:10" ht="15.75" customHeight="1" x14ac:dyDescent="0.25">
      <c r="H450" s="62"/>
      <c r="J450" s="62"/>
    </row>
    <row r="451" spans="8:10" ht="15.75" customHeight="1" x14ac:dyDescent="0.25">
      <c r="H451" s="62"/>
      <c r="J451" s="62"/>
    </row>
    <row r="452" spans="8:10" ht="15.75" customHeight="1" x14ac:dyDescent="0.25">
      <c r="H452" s="62"/>
      <c r="J452" s="62"/>
    </row>
    <row r="453" spans="8:10" ht="15.75" customHeight="1" x14ac:dyDescent="0.25">
      <c r="H453" s="62"/>
      <c r="J453" s="62"/>
    </row>
    <row r="454" spans="8:10" ht="15.75" customHeight="1" x14ac:dyDescent="0.25">
      <c r="H454" s="62"/>
      <c r="J454" s="62"/>
    </row>
    <row r="455" spans="8:10" ht="15.75" customHeight="1" x14ac:dyDescent="0.25">
      <c r="H455" s="62"/>
      <c r="J455" s="62"/>
    </row>
    <row r="456" spans="8:10" ht="15.75" customHeight="1" x14ac:dyDescent="0.25">
      <c r="H456" s="62"/>
      <c r="J456" s="62"/>
    </row>
    <row r="457" spans="8:10" ht="15.75" customHeight="1" x14ac:dyDescent="0.25">
      <c r="H457" s="62"/>
      <c r="J457" s="62"/>
    </row>
    <row r="458" spans="8:10" ht="15.75" customHeight="1" x14ac:dyDescent="0.25">
      <c r="H458" s="62"/>
      <c r="J458" s="62"/>
    </row>
    <row r="459" spans="8:10" ht="15.75" customHeight="1" x14ac:dyDescent="0.25">
      <c r="H459" s="62"/>
      <c r="J459" s="62"/>
    </row>
    <row r="460" spans="8:10" ht="15.75" customHeight="1" x14ac:dyDescent="0.25">
      <c r="H460" s="62"/>
      <c r="J460" s="62"/>
    </row>
    <row r="461" spans="8:10" ht="15.75" customHeight="1" x14ac:dyDescent="0.25">
      <c r="H461" s="62"/>
      <c r="J461" s="62"/>
    </row>
    <row r="462" spans="8:10" ht="15.75" customHeight="1" x14ac:dyDescent="0.25">
      <c r="H462" s="62"/>
      <c r="J462" s="62"/>
    </row>
    <row r="463" spans="8:10" ht="15.75" customHeight="1" x14ac:dyDescent="0.25">
      <c r="H463" s="62"/>
      <c r="J463" s="62"/>
    </row>
    <row r="464" spans="8:10" ht="15.75" customHeight="1" x14ac:dyDescent="0.25">
      <c r="H464" s="62"/>
      <c r="J464" s="62"/>
    </row>
    <row r="465" spans="8:10" ht="15.75" customHeight="1" x14ac:dyDescent="0.25">
      <c r="H465" s="62"/>
      <c r="J465" s="62"/>
    </row>
    <row r="466" spans="8:10" ht="15.75" customHeight="1" x14ac:dyDescent="0.25">
      <c r="H466" s="62"/>
      <c r="J466" s="62"/>
    </row>
    <row r="467" spans="8:10" ht="15.75" customHeight="1" x14ac:dyDescent="0.25">
      <c r="H467" s="62"/>
      <c r="J467" s="62"/>
    </row>
    <row r="468" spans="8:10" ht="15.75" customHeight="1" x14ac:dyDescent="0.25">
      <c r="H468" s="62"/>
      <c r="J468" s="62"/>
    </row>
    <row r="469" spans="8:10" ht="15.75" customHeight="1" x14ac:dyDescent="0.25">
      <c r="H469" s="62"/>
      <c r="J469" s="62"/>
    </row>
    <row r="470" spans="8:10" ht="15.75" customHeight="1" x14ac:dyDescent="0.25">
      <c r="H470" s="62"/>
      <c r="J470" s="62"/>
    </row>
    <row r="471" spans="8:10" ht="15.75" customHeight="1" x14ac:dyDescent="0.25">
      <c r="H471" s="62"/>
      <c r="J471" s="62"/>
    </row>
    <row r="472" spans="8:10" ht="15.75" customHeight="1" x14ac:dyDescent="0.25">
      <c r="H472" s="62"/>
      <c r="J472" s="62"/>
    </row>
    <row r="473" spans="8:10" ht="15.75" customHeight="1" x14ac:dyDescent="0.25">
      <c r="H473" s="62"/>
      <c r="J473" s="62"/>
    </row>
    <row r="474" spans="8:10" ht="15.75" customHeight="1" x14ac:dyDescent="0.25">
      <c r="H474" s="62"/>
      <c r="J474" s="62"/>
    </row>
    <row r="475" spans="8:10" ht="15.75" customHeight="1" x14ac:dyDescent="0.25">
      <c r="H475" s="62"/>
      <c r="J475" s="62"/>
    </row>
    <row r="476" spans="8:10" ht="15.75" customHeight="1" x14ac:dyDescent="0.25">
      <c r="H476" s="62"/>
      <c r="J476" s="62"/>
    </row>
    <row r="477" spans="8:10" ht="15.75" customHeight="1" x14ac:dyDescent="0.25">
      <c r="H477" s="62"/>
      <c r="J477" s="62"/>
    </row>
    <row r="478" spans="8:10" ht="15.75" customHeight="1" x14ac:dyDescent="0.25">
      <c r="H478" s="62"/>
      <c r="J478" s="62"/>
    </row>
    <row r="479" spans="8:10" ht="15.75" customHeight="1" x14ac:dyDescent="0.25">
      <c r="H479" s="62"/>
      <c r="J479" s="62"/>
    </row>
    <row r="480" spans="8:10" ht="15.75" customHeight="1" x14ac:dyDescent="0.25">
      <c r="H480" s="62"/>
      <c r="J480" s="62"/>
    </row>
    <row r="481" spans="8:10" ht="15.75" customHeight="1" x14ac:dyDescent="0.25">
      <c r="H481" s="62"/>
      <c r="J481" s="62"/>
    </row>
    <row r="482" spans="8:10" ht="15.75" customHeight="1" x14ac:dyDescent="0.25">
      <c r="H482" s="62"/>
      <c r="J482" s="62"/>
    </row>
    <row r="483" spans="8:10" ht="15.75" customHeight="1" x14ac:dyDescent="0.25">
      <c r="H483" s="62"/>
      <c r="J483" s="62"/>
    </row>
    <row r="484" spans="8:10" ht="15.75" customHeight="1" x14ac:dyDescent="0.25">
      <c r="H484" s="62"/>
      <c r="J484" s="62"/>
    </row>
    <row r="485" spans="8:10" ht="15.75" customHeight="1" x14ac:dyDescent="0.25">
      <c r="H485" s="62"/>
      <c r="J485" s="62"/>
    </row>
    <row r="486" spans="8:10" ht="15.75" customHeight="1" x14ac:dyDescent="0.25">
      <c r="H486" s="62"/>
      <c r="J486" s="62"/>
    </row>
    <row r="487" spans="8:10" ht="15.75" customHeight="1" x14ac:dyDescent="0.25">
      <c r="H487" s="62"/>
      <c r="J487" s="62"/>
    </row>
    <row r="488" spans="8:10" ht="15.75" customHeight="1" x14ac:dyDescent="0.25">
      <c r="H488" s="62"/>
      <c r="J488" s="62"/>
    </row>
    <row r="489" spans="8:10" ht="15.75" customHeight="1" x14ac:dyDescent="0.25">
      <c r="H489" s="62"/>
      <c r="J489" s="62"/>
    </row>
    <row r="490" spans="8:10" ht="15.75" customHeight="1" x14ac:dyDescent="0.25">
      <c r="H490" s="62"/>
      <c r="J490" s="62"/>
    </row>
    <row r="491" spans="8:10" ht="15.75" customHeight="1" x14ac:dyDescent="0.25">
      <c r="H491" s="62"/>
      <c r="J491" s="62"/>
    </row>
    <row r="492" spans="8:10" ht="15.75" customHeight="1" x14ac:dyDescent="0.25">
      <c r="H492" s="62"/>
      <c r="J492" s="62"/>
    </row>
    <row r="493" spans="8:10" ht="15.75" customHeight="1" x14ac:dyDescent="0.25">
      <c r="H493" s="62"/>
      <c r="J493" s="62"/>
    </row>
    <row r="494" spans="8:10" ht="15.75" customHeight="1" x14ac:dyDescent="0.25">
      <c r="H494" s="62"/>
      <c r="J494" s="62"/>
    </row>
    <row r="495" spans="8:10" ht="15.75" customHeight="1" x14ac:dyDescent="0.25">
      <c r="H495" s="62"/>
      <c r="J495" s="62"/>
    </row>
    <row r="496" spans="8:10" ht="15.75" customHeight="1" x14ac:dyDescent="0.25">
      <c r="H496" s="62"/>
      <c r="J496" s="62"/>
    </row>
    <row r="497" spans="8:10" ht="15.75" customHeight="1" x14ac:dyDescent="0.25">
      <c r="H497" s="62"/>
      <c r="J497" s="62"/>
    </row>
    <row r="498" spans="8:10" ht="15.75" customHeight="1" x14ac:dyDescent="0.25">
      <c r="H498" s="62"/>
      <c r="J498" s="62"/>
    </row>
    <row r="499" spans="8:10" ht="15.75" customHeight="1" x14ac:dyDescent="0.25">
      <c r="H499" s="62"/>
      <c r="J499" s="62"/>
    </row>
    <row r="500" spans="8:10" ht="15.75" customHeight="1" x14ac:dyDescent="0.25">
      <c r="H500" s="62"/>
      <c r="J500" s="62"/>
    </row>
    <row r="501" spans="8:10" ht="15.75" customHeight="1" x14ac:dyDescent="0.25">
      <c r="H501" s="62"/>
      <c r="J501" s="62"/>
    </row>
    <row r="502" spans="8:10" ht="15.75" customHeight="1" x14ac:dyDescent="0.25">
      <c r="H502" s="62"/>
      <c r="J502" s="62"/>
    </row>
    <row r="503" spans="8:10" ht="15.75" customHeight="1" x14ac:dyDescent="0.25">
      <c r="H503" s="62"/>
      <c r="J503" s="62"/>
    </row>
    <row r="504" spans="8:10" ht="15.75" customHeight="1" x14ac:dyDescent="0.25">
      <c r="H504" s="62"/>
      <c r="J504" s="62"/>
    </row>
    <row r="505" spans="8:10" ht="15.75" customHeight="1" x14ac:dyDescent="0.25">
      <c r="H505" s="62"/>
      <c r="J505" s="62"/>
    </row>
    <row r="506" spans="8:10" ht="15.75" customHeight="1" x14ac:dyDescent="0.25">
      <c r="H506" s="62"/>
      <c r="J506" s="62"/>
    </row>
    <row r="507" spans="8:10" ht="15.75" customHeight="1" x14ac:dyDescent="0.25">
      <c r="H507" s="62"/>
      <c r="J507" s="62"/>
    </row>
    <row r="508" spans="8:10" ht="15.75" customHeight="1" x14ac:dyDescent="0.25">
      <c r="H508" s="62"/>
      <c r="J508" s="62"/>
    </row>
    <row r="509" spans="8:10" ht="15.75" customHeight="1" x14ac:dyDescent="0.25">
      <c r="H509" s="62"/>
      <c r="J509" s="62"/>
    </row>
    <row r="510" spans="8:10" ht="15.75" customHeight="1" x14ac:dyDescent="0.25">
      <c r="H510" s="62"/>
      <c r="J510" s="62"/>
    </row>
    <row r="511" spans="8:10" ht="15.75" customHeight="1" x14ac:dyDescent="0.25">
      <c r="H511" s="62"/>
      <c r="J511" s="62"/>
    </row>
    <row r="512" spans="8:10" ht="15.75" customHeight="1" x14ac:dyDescent="0.25">
      <c r="H512" s="62"/>
      <c r="J512" s="62"/>
    </row>
    <row r="513" spans="8:10" ht="15.75" customHeight="1" x14ac:dyDescent="0.25">
      <c r="H513" s="62"/>
      <c r="J513" s="62"/>
    </row>
    <row r="514" spans="8:10" ht="15.75" customHeight="1" x14ac:dyDescent="0.25">
      <c r="H514" s="62"/>
      <c r="J514" s="62"/>
    </row>
    <row r="515" spans="8:10" ht="15.75" customHeight="1" x14ac:dyDescent="0.25">
      <c r="H515" s="62"/>
      <c r="J515" s="62"/>
    </row>
    <row r="516" spans="8:10" ht="15.75" customHeight="1" x14ac:dyDescent="0.25">
      <c r="H516" s="62"/>
      <c r="J516" s="62"/>
    </row>
    <row r="517" spans="8:10" ht="15.75" customHeight="1" x14ac:dyDescent="0.25">
      <c r="H517" s="62"/>
      <c r="J517" s="62"/>
    </row>
    <row r="518" spans="8:10" ht="15.75" customHeight="1" x14ac:dyDescent="0.25">
      <c r="H518" s="62"/>
      <c r="J518" s="62"/>
    </row>
    <row r="519" spans="8:10" ht="15.75" customHeight="1" x14ac:dyDescent="0.25">
      <c r="H519" s="62"/>
      <c r="J519" s="62"/>
    </row>
    <row r="520" spans="8:10" ht="15.75" customHeight="1" x14ac:dyDescent="0.25">
      <c r="H520" s="62"/>
      <c r="J520" s="62"/>
    </row>
    <row r="521" spans="8:10" ht="15.75" customHeight="1" x14ac:dyDescent="0.25">
      <c r="H521" s="62"/>
      <c r="J521" s="62"/>
    </row>
    <row r="522" spans="8:10" ht="15.75" customHeight="1" x14ac:dyDescent="0.25">
      <c r="H522" s="62"/>
      <c r="J522" s="62"/>
    </row>
    <row r="523" spans="8:10" ht="15.75" customHeight="1" x14ac:dyDescent="0.25">
      <c r="H523" s="62"/>
      <c r="J523" s="62"/>
    </row>
    <row r="524" spans="8:10" ht="15.75" customHeight="1" x14ac:dyDescent="0.25">
      <c r="H524" s="62"/>
      <c r="J524" s="62"/>
    </row>
    <row r="525" spans="8:10" ht="15.75" customHeight="1" x14ac:dyDescent="0.25">
      <c r="H525" s="62"/>
      <c r="J525" s="62"/>
    </row>
    <row r="526" spans="8:10" ht="15.75" customHeight="1" x14ac:dyDescent="0.25">
      <c r="H526" s="62"/>
      <c r="J526" s="62"/>
    </row>
    <row r="527" spans="8:10" ht="15.75" customHeight="1" x14ac:dyDescent="0.25">
      <c r="H527" s="62"/>
      <c r="J527" s="62"/>
    </row>
    <row r="528" spans="8:10" ht="15.75" customHeight="1" x14ac:dyDescent="0.25">
      <c r="H528" s="62"/>
      <c r="J528" s="62"/>
    </row>
    <row r="529" spans="8:10" ht="15.75" customHeight="1" x14ac:dyDescent="0.25">
      <c r="H529" s="62"/>
      <c r="J529" s="62"/>
    </row>
    <row r="530" spans="8:10" ht="15.75" customHeight="1" x14ac:dyDescent="0.25">
      <c r="H530" s="62"/>
      <c r="J530" s="62"/>
    </row>
    <row r="531" spans="8:10" ht="15.75" customHeight="1" x14ac:dyDescent="0.25">
      <c r="H531" s="62"/>
      <c r="J531" s="62"/>
    </row>
    <row r="532" spans="8:10" ht="15.75" customHeight="1" x14ac:dyDescent="0.25">
      <c r="H532" s="62"/>
      <c r="J532" s="62"/>
    </row>
    <row r="533" spans="8:10" ht="15.75" customHeight="1" x14ac:dyDescent="0.25">
      <c r="H533" s="62"/>
      <c r="J533" s="62"/>
    </row>
    <row r="534" spans="8:10" ht="15.75" customHeight="1" x14ac:dyDescent="0.25">
      <c r="H534" s="62"/>
      <c r="J534" s="62"/>
    </row>
    <row r="535" spans="8:10" ht="15.75" customHeight="1" x14ac:dyDescent="0.25">
      <c r="H535" s="62"/>
      <c r="J535" s="62"/>
    </row>
    <row r="536" spans="8:10" ht="15.75" customHeight="1" x14ac:dyDescent="0.25">
      <c r="H536" s="62"/>
      <c r="J536" s="62"/>
    </row>
    <row r="537" spans="8:10" ht="15.75" customHeight="1" x14ac:dyDescent="0.25">
      <c r="H537" s="62"/>
      <c r="J537" s="62"/>
    </row>
    <row r="538" spans="8:10" ht="15.75" customHeight="1" x14ac:dyDescent="0.25">
      <c r="H538" s="62"/>
      <c r="J538" s="62"/>
    </row>
    <row r="539" spans="8:10" ht="15.75" customHeight="1" x14ac:dyDescent="0.25">
      <c r="H539" s="62"/>
      <c r="J539" s="62"/>
    </row>
    <row r="540" spans="8:10" ht="15.75" customHeight="1" x14ac:dyDescent="0.25">
      <c r="H540" s="62"/>
      <c r="J540" s="62"/>
    </row>
    <row r="541" spans="8:10" ht="15.75" customHeight="1" x14ac:dyDescent="0.25">
      <c r="H541" s="62"/>
      <c r="J541" s="62"/>
    </row>
    <row r="542" spans="8:10" ht="15.75" customHeight="1" x14ac:dyDescent="0.25">
      <c r="H542" s="62"/>
      <c r="J542" s="62"/>
    </row>
    <row r="543" spans="8:10" ht="15.75" customHeight="1" x14ac:dyDescent="0.25">
      <c r="H543" s="62"/>
      <c r="J543" s="62"/>
    </row>
    <row r="544" spans="8:10" ht="15.75" customHeight="1" x14ac:dyDescent="0.25">
      <c r="H544" s="62"/>
      <c r="J544" s="62"/>
    </row>
    <row r="545" spans="8:10" ht="15.75" customHeight="1" x14ac:dyDescent="0.25">
      <c r="H545" s="62"/>
      <c r="J545" s="62"/>
    </row>
    <row r="546" spans="8:10" ht="15.75" customHeight="1" x14ac:dyDescent="0.25">
      <c r="H546" s="62"/>
      <c r="J546" s="62"/>
    </row>
    <row r="547" spans="8:10" ht="15.75" customHeight="1" x14ac:dyDescent="0.25">
      <c r="H547" s="62"/>
      <c r="J547" s="62"/>
    </row>
    <row r="548" spans="8:10" ht="15.75" customHeight="1" x14ac:dyDescent="0.25">
      <c r="H548" s="62"/>
      <c r="J548" s="62"/>
    </row>
    <row r="549" spans="8:10" ht="15.75" customHeight="1" x14ac:dyDescent="0.25">
      <c r="H549" s="62"/>
      <c r="J549" s="62"/>
    </row>
    <row r="550" spans="8:10" ht="15.75" customHeight="1" x14ac:dyDescent="0.25">
      <c r="H550" s="62"/>
      <c r="J550" s="62"/>
    </row>
    <row r="551" spans="8:10" ht="15.75" customHeight="1" x14ac:dyDescent="0.25">
      <c r="H551" s="62"/>
      <c r="J551" s="62"/>
    </row>
    <row r="552" spans="8:10" ht="15.75" customHeight="1" x14ac:dyDescent="0.25">
      <c r="H552" s="62"/>
      <c r="J552" s="62"/>
    </row>
    <row r="553" spans="8:10" ht="15.75" customHeight="1" x14ac:dyDescent="0.25">
      <c r="H553" s="62"/>
      <c r="J553" s="62"/>
    </row>
    <row r="554" spans="8:10" ht="15.75" customHeight="1" x14ac:dyDescent="0.25">
      <c r="H554" s="62"/>
      <c r="J554" s="62"/>
    </row>
    <row r="555" spans="8:10" ht="15.75" customHeight="1" x14ac:dyDescent="0.25">
      <c r="H555" s="62"/>
      <c r="J555" s="62"/>
    </row>
    <row r="556" spans="8:10" ht="15.75" customHeight="1" x14ac:dyDescent="0.25">
      <c r="H556" s="62"/>
      <c r="J556" s="62"/>
    </row>
    <row r="557" spans="8:10" ht="15.75" customHeight="1" x14ac:dyDescent="0.25">
      <c r="H557" s="62"/>
      <c r="J557" s="62"/>
    </row>
    <row r="558" spans="8:10" ht="15.75" customHeight="1" x14ac:dyDescent="0.25">
      <c r="H558" s="62"/>
      <c r="J558" s="62"/>
    </row>
    <row r="559" spans="8:10" ht="15.75" customHeight="1" x14ac:dyDescent="0.25">
      <c r="H559" s="62"/>
      <c r="J559" s="62"/>
    </row>
    <row r="560" spans="8:10" ht="15.75" customHeight="1" x14ac:dyDescent="0.25">
      <c r="H560" s="62"/>
      <c r="J560" s="62"/>
    </row>
    <row r="561" spans="8:10" ht="15.75" customHeight="1" x14ac:dyDescent="0.25">
      <c r="H561" s="62"/>
      <c r="J561" s="62"/>
    </row>
    <row r="562" spans="8:10" ht="15.75" customHeight="1" x14ac:dyDescent="0.25">
      <c r="H562" s="62"/>
      <c r="J562" s="62"/>
    </row>
    <row r="563" spans="8:10" ht="15.75" customHeight="1" x14ac:dyDescent="0.25">
      <c r="H563" s="62"/>
      <c r="J563" s="62"/>
    </row>
    <row r="564" spans="8:10" ht="15.75" customHeight="1" x14ac:dyDescent="0.25">
      <c r="H564" s="62"/>
      <c r="J564" s="62"/>
    </row>
    <row r="565" spans="8:10" ht="15.75" customHeight="1" x14ac:dyDescent="0.25">
      <c r="H565" s="62"/>
      <c r="J565" s="62"/>
    </row>
    <row r="566" spans="8:10" ht="15.75" customHeight="1" x14ac:dyDescent="0.25">
      <c r="H566" s="62"/>
      <c r="J566" s="62"/>
    </row>
    <row r="567" spans="8:10" ht="15.75" customHeight="1" x14ac:dyDescent="0.25">
      <c r="H567" s="62"/>
      <c r="J567" s="62"/>
    </row>
    <row r="568" spans="8:10" ht="15.75" customHeight="1" x14ac:dyDescent="0.25">
      <c r="H568" s="62"/>
      <c r="J568" s="62"/>
    </row>
    <row r="569" spans="8:10" ht="15.75" customHeight="1" x14ac:dyDescent="0.25">
      <c r="H569" s="62"/>
      <c r="J569" s="62"/>
    </row>
    <row r="570" spans="8:10" ht="15.75" customHeight="1" x14ac:dyDescent="0.25">
      <c r="H570" s="62"/>
      <c r="J570" s="62"/>
    </row>
    <row r="571" spans="8:10" ht="15.75" customHeight="1" x14ac:dyDescent="0.25">
      <c r="H571" s="62"/>
      <c r="J571" s="62"/>
    </row>
    <row r="572" spans="8:10" ht="15.75" customHeight="1" x14ac:dyDescent="0.25">
      <c r="H572" s="62"/>
      <c r="J572" s="62"/>
    </row>
    <row r="573" spans="8:10" ht="15.75" customHeight="1" x14ac:dyDescent="0.25">
      <c r="H573" s="62"/>
      <c r="J573" s="62"/>
    </row>
    <row r="574" spans="8:10" ht="15.75" customHeight="1" x14ac:dyDescent="0.25">
      <c r="H574" s="62"/>
      <c r="J574" s="62"/>
    </row>
    <row r="575" spans="8:10" ht="15.75" customHeight="1" x14ac:dyDescent="0.25">
      <c r="H575" s="62"/>
      <c r="J575" s="62"/>
    </row>
    <row r="576" spans="8:10" ht="15.75" customHeight="1" x14ac:dyDescent="0.25">
      <c r="H576" s="62"/>
      <c r="J576" s="62"/>
    </row>
    <row r="577" spans="8:10" ht="15.75" customHeight="1" x14ac:dyDescent="0.25">
      <c r="H577" s="62"/>
      <c r="J577" s="62"/>
    </row>
    <row r="578" spans="8:10" ht="15.75" customHeight="1" x14ac:dyDescent="0.25">
      <c r="H578" s="62"/>
      <c r="J578" s="62"/>
    </row>
    <row r="579" spans="8:10" ht="15.75" customHeight="1" x14ac:dyDescent="0.25">
      <c r="H579" s="62"/>
      <c r="J579" s="62"/>
    </row>
    <row r="580" spans="8:10" ht="15.75" customHeight="1" x14ac:dyDescent="0.25">
      <c r="H580" s="62"/>
      <c r="J580" s="62"/>
    </row>
    <row r="581" spans="8:10" ht="15.75" customHeight="1" x14ac:dyDescent="0.25">
      <c r="H581" s="62"/>
      <c r="J581" s="62"/>
    </row>
    <row r="582" spans="8:10" ht="15.75" customHeight="1" x14ac:dyDescent="0.25">
      <c r="H582" s="62"/>
      <c r="J582" s="62"/>
    </row>
    <row r="583" spans="8:10" ht="15.75" customHeight="1" x14ac:dyDescent="0.25">
      <c r="H583" s="62"/>
      <c r="J583" s="62"/>
    </row>
    <row r="584" spans="8:10" ht="15.75" customHeight="1" x14ac:dyDescent="0.25">
      <c r="H584" s="62"/>
      <c r="J584" s="62"/>
    </row>
    <row r="585" spans="8:10" ht="15.75" customHeight="1" x14ac:dyDescent="0.25">
      <c r="H585" s="62"/>
      <c r="J585" s="62"/>
    </row>
    <row r="586" spans="8:10" ht="15.75" customHeight="1" x14ac:dyDescent="0.25">
      <c r="H586" s="62"/>
      <c r="J586" s="62"/>
    </row>
    <row r="587" spans="8:10" ht="15.75" customHeight="1" x14ac:dyDescent="0.25">
      <c r="H587" s="62"/>
      <c r="J587" s="62"/>
    </row>
    <row r="588" spans="8:10" ht="15.75" customHeight="1" x14ac:dyDescent="0.25">
      <c r="H588" s="62"/>
      <c r="J588" s="62"/>
    </row>
    <row r="589" spans="8:10" ht="15.75" customHeight="1" x14ac:dyDescent="0.25">
      <c r="H589" s="62"/>
      <c r="J589" s="62"/>
    </row>
    <row r="590" spans="8:10" ht="15.75" customHeight="1" x14ac:dyDescent="0.25">
      <c r="H590" s="62"/>
      <c r="J590" s="62"/>
    </row>
    <row r="591" spans="8:10" ht="15.75" customHeight="1" x14ac:dyDescent="0.25">
      <c r="H591" s="62"/>
      <c r="J591" s="62"/>
    </row>
    <row r="592" spans="8:10" ht="15.75" customHeight="1" x14ac:dyDescent="0.25">
      <c r="H592" s="62"/>
      <c r="J592" s="62"/>
    </row>
    <row r="593" spans="8:10" ht="15.75" customHeight="1" x14ac:dyDescent="0.25">
      <c r="H593" s="62"/>
      <c r="J593" s="62"/>
    </row>
    <row r="594" spans="8:10" ht="15.75" customHeight="1" x14ac:dyDescent="0.25">
      <c r="H594" s="62"/>
      <c r="J594" s="62"/>
    </row>
    <row r="595" spans="8:10" ht="15.75" customHeight="1" x14ac:dyDescent="0.25">
      <c r="H595" s="62"/>
      <c r="J595" s="62"/>
    </row>
    <row r="596" spans="8:10" ht="15.75" customHeight="1" x14ac:dyDescent="0.25">
      <c r="H596" s="62"/>
      <c r="J596" s="62"/>
    </row>
    <row r="597" spans="8:10" ht="15.75" customHeight="1" x14ac:dyDescent="0.25">
      <c r="H597" s="62"/>
      <c r="J597" s="62"/>
    </row>
    <row r="598" spans="8:10" ht="15.75" customHeight="1" x14ac:dyDescent="0.25">
      <c r="H598" s="62"/>
      <c r="J598" s="62"/>
    </row>
    <row r="599" spans="8:10" ht="15.75" customHeight="1" x14ac:dyDescent="0.25">
      <c r="H599" s="62"/>
      <c r="J599" s="62"/>
    </row>
    <row r="600" spans="8:10" ht="15.75" customHeight="1" x14ac:dyDescent="0.25">
      <c r="H600" s="62"/>
      <c r="J600" s="62"/>
    </row>
    <row r="601" spans="8:10" ht="15.75" customHeight="1" x14ac:dyDescent="0.25">
      <c r="H601" s="62"/>
      <c r="J601" s="62"/>
    </row>
    <row r="602" spans="8:10" ht="15.75" customHeight="1" x14ac:dyDescent="0.25">
      <c r="H602" s="62"/>
      <c r="J602" s="62"/>
    </row>
    <row r="603" spans="8:10" ht="15.75" customHeight="1" x14ac:dyDescent="0.25">
      <c r="H603" s="62"/>
      <c r="J603" s="62"/>
    </row>
    <row r="604" spans="8:10" ht="15.75" customHeight="1" x14ac:dyDescent="0.25">
      <c r="H604" s="62"/>
      <c r="J604" s="62"/>
    </row>
    <row r="605" spans="8:10" ht="15.75" customHeight="1" x14ac:dyDescent="0.25">
      <c r="H605" s="62"/>
      <c r="J605" s="62"/>
    </row>
    <row r="606" spans="8:10" ht="15.75" customHeight="1" x14ac:dyDescent="0.25">
      <c r="H606" s="62"/>
      <c r="J606" s="62"/>
    </row>
    <row r="607" spans="8:10" ht="15.75" customHeight="1" x14ac:dyDescent="0.25">
      <c r="H607" s="62"/>
      <c r="J607" s="62"/>
    </row>
    <row r="608" spans="8:10" ht="15.75" customHeight="1" x14ac:dyDescent="0.25">
      <c r="H608" s="62"/>
      <c r="J608" s="62"/>
    </row>
    <row r="609" spans="8:10" ht="15.75" customHeight="1" x14ac:dyDescent="0.25">
      <c r="H609" s="62"/>
      <c r="J609" s="62"/>
    </row>
    <row r="610" spans="8:10" ht="15.75" customHeight="1" x14ac:dyDescent="0.25">
      <c r="H610" s="62"/>
      <c r="J610" s="62"/>
    </row>
    <row r="611" spans="8:10" ht="15.75" customHeight="1" x14ac:dyDescent="0.25">
      <c r="H611" s="62"/>
      <c r="J611" s="62"/>
    </row>
    <row r="612" spans="8:10" ht="15.75" customHeight="1" x14ac:dyDescent="0.25">
      <c r="H612" s="62"/>
      <c r="J612" s="62"/>
    </row>
    <row r="613" spans="8:10" ht="15.75" customHeight="1" x14ac:dyDescent="0.25">
      <c r="H613" s="62"/>
      <c r="J613" s="62"/>
    </row>
    <row r="614" spans="8:10" ht="15.75" customHeight="1" x14ac:dyDescent="0.25">
      <c r="H614" s="62"/>
      <c r="J614" s="62"/>
    </row>
    <row r="615" spans="8:10" ht="15.75" customHeight="1" x14ac:dyDescent="0.25">
      <c r="H615" s="62"/>
      <c r="J615" s="62"/>
    </row>
    <row r="616" spans="8:10" ht="15.75" customHeight="1" x14ac:dyDescent="0.25">
      <c r="H616" s="62"/>
      <c r="J616" s="62"/>
    </row>
    <row r="617" spans="8:10" ht="15.75" customHeight="1" x14ac:dyDescent="0.25">
      <c r="H617" s="62"/>
      <c r="J617" s="62"/>
    </row>
    <row r="618" spans="8:10" ht="15.75" customHeight="1" x14ac:dyDescent="0.25">
      <c r="H618" s="62"/>
      <c r="J618" s="62"/>
    </row>
    <row r="619" spans="8:10" ht="15.75" customHeight="1" x14ac:dyDescent="0.25">
      <c r="H619" s="62"/>
      <c r="J619" s="62"/>
    </row>
    <row r="620" spans="8:10" ht="15.75" customHeight="1" x14ac:dyDescent="0.25">
      <c r="H620" s="62"/>
      <c r="J620" s="62"/>
    </row>
    <row r="621" spans="8:10" ht="15.75" customHeight="1" x14ac:dyDescent="0.25">
      <c r="H621" s="62"/>
      <c r="J621" s="62"/>
    </row>
    <row r="622" spans="8:10" ht="15.75" customHeight="1" x14ac:dyDescent="0.25">
      <c r="H622" s="62"/>
      <c r="J622" s="62"/>
    </row>
    <row r="623" spans="8:10" ht="15.75" customHeight="1" x14ac:dyDescent="0.25">
      <c r="H623" s="62"/>
      <c r="J623" s="62"/>
    </row>
    <row r="624" spans="8:10" ht="15.75" customHeight="1" x14ac:dyDescent="0.25">
      <c r="H624" s="62"/>
      <c r="J624" s="62"/>
    </row>
    <row r="625" spans="8:10" ht="15.75" customHeight="1" x14ac:dyDescent="0.25">
      <c r="H625" s="62"/>
      <c r="J625" s="62"/>
    </row>
    <row r="626" spans="8:10" ht="15.75" customHeight="1" x14ac:dyDescent="0.25">
      <c r="H626" s="62"/>
      <c r="J626" s="62"/>
    </row>
    <row r="627" spans="8:10" ht="15.75" customHeight="1" x14ac:dyDescent="0.25">
      <c r="H627" s="62"/>
      <c r="J627" s="62"/>
    </row>
    <row r="628" spans="8:10" ht="15.75" customHeight="1" x14ac:dyDescent="0.25">
      <c r="H628" s="62"/>
      <c r="J628" s="62"/>
    </row>
    <row r="629" spans="8:10" ht="15.75" customHeight="1" x14ac:dyDescent="0.25">
      <c r="H629" s="62"/>
      <c r="J629" s="62"/>
    </row>
    <row r="630" spans="8:10" ht="15.75" customHeight="1" x14ac:dyDescent="0.25">
      <c r="H630" s="62"/>
      <c r="J630" s="62"/>
    </row>
    <row r="631" spans="8:10" ht="15.75" customHeight="1" x14ac:dyDescent="0.25">
      <c r="H631" s="62"/>
      <c r="J631" s="62"/>
    </row>
    <row r="632" spans="8:10" ht="15.75" customHeight="1" x14ac:dyDescent="0.25">
      <c r="H632" s="62"/>
      <c r="J632" s="62"/>
    </row>
    <row r="633" spans="8:10" ht="15.75" customHeight="1" x14ac:dyDescent="0.25">
      <c r="H633" s="62"/>
      <c r="J633" s="62"/>
    </row>
    <row r="634" spans="8:10" ht="15.75" customHeight="1" x14ac:dyDescent="0.25">
      <c r="H634" s="62"/>
      <c r="J634" s="62"/>
    </row>
    <row r="635" spans="8:10" ht="15.75" customHeight="1" x14ac:dyDescent="0.25">
      <c r="H635" s="62"/>
      <c r="J635" s="62"/>
    </row>
    <row r="636" spans="8:10" ht="15.75" customHeight="1" x14ac:dyDescent="0.25">
      <c r="H636" s="62"/>
      <c r="J636" s="62"/>
    </row>
    <row r="637" spans="8:10" ht="15.75" customHeight="1" x14ac:dyDescent="0.25">
      <c r="H637" s="62"/>
      <c r="J637" s="62"/>
    </row>
    <row r="638" spans="8:10" ht="15.75" customHeight="1" x14ac:dyDescent="0.25">
      <c r="H638" s="62"/>
      <c r="J638" s="62"/>
    </row>
    <row r="639" spans="8:10" ht="15.75" customHeight="1" x14ac:dyDescent="0.25">
      <c r="H639" s="62"/>
      <c r="J639" s="62"/>
    </row>
    <row r="640" spans="8:10" ht="15.75" customHeight="1" x14ac:dyDescent="0.25">
      <c r="H640" s="62"/>
      <c r="J640" s="62"/>
    </row>
    <row r="641" spans="8:10" ht="15.75" customHeight="1" x14ac:dyDescent="0.25">
      <c r="H641" s="62"/>
      <c r="J641" s="62"/>
    </row>
    <row r="642" spans="8:10" ht="15.75" customHeight="1" x14ac:dyDescent="0.25">
      <c r="H642" s="62"/>
      <c r="J642" s="62"/>
    </row>
    <row r="643" spans="8:10" ht="15.75" customHeight="1" x14ac:dyDescent="0.25">
      <c r="H643" s="62"/>
      <c r="J643" s="62"/>
    </row>
    <row r="644" spans="8:10" ht="15.75" customHeight="1" x14ac:dyDescent="0.25">
      <c r="H644" s="62"/>
      <c r="J644" s="62"/>
    </row>
    <row r="645" spans="8:10" ht="15.75" customHeight="1" x14ac:dyDescent="0.25">
      <c r="H645" s="62"/>
      <c r="J645" s="62"/>
    </row>
    <row r="646" spans="8:10" ht="15.75" customHeight="1" x14ac:dyDescent="0.25">
      <c r="H646" s="62"/>
      <c r="J646" s="62"/>
    </row>
    <row r="647" spans="8:10" ht="15.75" customHeight="1" x14ac:dyDescent="0.25">
      <c r="H647" s="62"/>
      <c r="J647" s="62"/>
    </row>
    <row r="648" spans="8:10" ht="15.75" customHeight="1" x14ac:dyDescent="0.25">
      <c r="H648" s="62"/>
      <c r="J648" s="62"/>
    </row>
    <row r="649" spans="8:10" ht="15.75" customHeight="1" x14ac:dyDescent="0.25">
      <c r="H649" s="62"/>
      <c r="J649" s="62"/>
    </row>
    <row r="650" spans="8:10" ht="15.75" customHeight="1" x14ac:dyDescent="0.25">
      <c r="H650" s="62"/>
      <c r="J650" s="62"/>
    </row>
    <row r="651" spans="8:10" ht="15.75" customHeight="1" x14ac:dyDescent="0.25">
      <c r="H651" s="62"/>
      <c r="J651" s="62"/>
    </row>
    <row r="652" spans="8:10" ht="15.75" customHeight="1" x14ac:dyDescent="0.25">
      <c r="H652" s="62"/>
      <c r="J652" s="62"/>
    </row>
    <row r="653" spans="8:10" ht="15.75" customHeight="1" x14ac:dyDescent="0.25">
      <c r="H653" s="62"/>
      <c r="J653" s="62"/>
    </row>
    <row r="654" spans="8:10" ht="15.75" customHeight="1" x14ac:dyDescent="0.25">
      <c r="H654" s="62"/>
      <c r="J654" s="62"/>
    </row>
    <row r="655" spans="8:10" ht="15.75" customHeight="1" x14ac:dyDescent="0.25">
      <c r="H655" s="62"/>
      <c r="J655" s="62"/>
    </row>
    <row r="656" spans="8:10" ht="15.75" customHeight="1" x14ac:dyDescent="0.25">
      <c r="H656" s="62"/>
      <c r="J656" s="62"/>
    </row>
    <row r="657" spans="8:10" ht="15.75" customHeight="1" x14ac:dyDescent="0.25">
      <c r="H657" s="62"/>
      <c r="J657" s="62"/>
    </row>
    <row r="658" spans="8:10" ht="15.75" customHeight="1" x14ac:dyDescent="0.25">
      <c r="H658" s="62"/>
      <c r="J658" s="62"/>
    </row>
    <row r="659" spans="8:10" ht="15.75" customHeight="1" x14ac:dyDescent="0.25">
      <c r="H659" s="62"/>
      <c r="J659" s="62"/>
    </row>
    <row r="660" spans="8:10" ht="15.75" customHeight="1" x14ac:dyDescent="0.25">
      <c r="H660" s="62"/>
      <c r="J660" s="62"/>
    </row>
    <row r="661" spans="8:10" ht="15.75" customHeight="1" x14ac:dyDescent="0.25">
      <c r="H661" s="62"/>
      <c r="J661" s="62"/>
    </row>
    <row r="662" spans="8:10" ht="15.75" customHeight="1" x14ac:dyDescent="0.25">
      <c r="H662" s="62"/>
      <c r="J662" s="62"/>
    </row>
    <row r="663" spans="8:10" ht="15.75" customHeight="1" x14ac:dyDescent="0.25">
      <c r="H663" s="62"/>
      <c r="J663" s="62"/>
    </row>
    <row r="664" spans="8:10" ht="15.75" customHeight="1" x14ac:dyDescent="0.25">
      <c r="H664" s="62"/>
      <c r="J664" s="62"/>
    </row>
    <row r="665" spans="8:10" ht="15.75" customHeight="1" x14ac:dyDescent="0.25">
      <c r="H665" s="62"/>
      <c r="J665" s="62"/>
    </row>
    <row r="666" spans="8:10" ht="15.75" customHeight="1" x14ac:dyDescent="0.25">
      <c r="H666" s="62"/>
      <c r="J666" s="62"/>
    </row>
    <row r="667" spans="8:10" ht="15.75" customHeight="1" x14ac:dyDescent="0.25">
      <c r="H667" s="62"/>
      <c r="J667" s="62"/>
    </row>
    <row r="668" spans="8:10" ht="15.75" customHeight="1" x14ac:dyDescent="0.25">
      <c r="H668" s="62"/>
      <c r="J668" s="62"/>
    </row>
    <row r="669" spans="8:10" ht="15.75" customHeight="1" x14ac:dyDescent="0.25">
      <c r="H669" s="62"/>
      <c r="J669" s="62"/>
    </row>
    <row r="670" spans="8:10" ht="15.75" customHeight="1" x14ac:dyDescent="0.25">
      <c r="H670" s="62"/>
      <c r="J670" s="62"/>
    </row>
    <row r="671" spans="8:10" ht="15.75" customHeight="1" x14ac:dyDescent="0.25">
      <c r="H671" s="62"/>
      <c r="J671" s="62"/>
    </row>
    <row r="672" spans="8:10" ht="15.75" customHeight="1" x14ac:dyDescent="0.25">
      <c r="H672" s="62"/>
      <c r="J672" s="62"/>
    </row>
    <row r="673" spans="8:10" ht="15.75" customHeight="1" x14ac:dyDescent="0.25">
      <c r="H673" s="62"/>
      <c r="J673" s="62"/>
    </row>
    <row r="674" spans="8:10" ht="15.75" customHeight="1" x14ac:dyDescent="0.25">
      <c r="H674" s="62"/>
      <c r="J674" s="62"/>
    </row>
    <row r="675" spans="8:10" ht="15.75" customHeight="1" x14ac:dyDescent="0.25">
      <c r="H675" s="62"/>
      <c r="J675" s="62"/>
    </row>
    <row r="676" spans="8:10" ht="15.75" customHeight="1" x14ac:dyDescent="0.25">
      <c r="H676" s="62"/>
      <c r="J676" s="62"/>
    </row>
    <row r="677" spans="8:10" ht="15.75" customHeight="1" x14ac:dyDescent="0.25">
      <c r="H677" s="62"/>
      <c r="J677" s="62"/>
    </row>
    <row r="678" spans="8:10" ht="15.75" customHeight="1" x14ac:dyDescent="0.25">
      <c r="H678" s="62"/>
      <c r="J678" s="62"/>
    </row>
    <row r="679" spans="8:10" ht="15.75" customHeight="1" x14ac:dyDescent="0.25">
      <c r="H679" s="62"/>
      <c r="J679" s="62"/>
    </row>
    <row r="680" spans="8:10" ht="15.75" customHeight="1" x14ac:dyDescent="0.25">
      <c r="H680" s="62"/>
      <c r="J680" s="62"/>
    </row>
    <row r="681" spans="8:10" ht="15.75" customHeight="1" x14ac:dyDescent="0.25">
      <c r="H681" s="62"/>
      <c r="J681" s="62"/>
    </row>
    <row r="682" spans="8:10" ht="15.75" customHeight="1" x14ac:dyDescent="0.25">
      <c r="H682" s="62"/>
      <c r="J682" s="62"/>
    </row>
    <row r="683" spans="8:10" ht="15.75" customHeight="1" x14ac:dyDescent="0.25">
      <c r="H683" s="62"/>
      <c r="J683" s="62"/>
    </row>
    <row r="684" spans="8:10" ht="15.75" customHeight="1" x14ac:dyDescent="0.25">
      <c r="H684" s="62"/>
      <c r="J684" s="62"/>
    </row>
    <row r="685" spans="8:10" ht="15.75" customHeight="1" x14ac:dyDescent="0.25">
      <c r="H685" s="62"/>
      <c r="J685" s="62"/>
    </row>
    <row r="686" spans="8:10" ht="15.75" customHeight="1" x14ac:dyDescent="0.25">
      <c r="H686" s="62"/>
      <c r="J686" s="62"/>
    </row>
    <row r="687" spans="8:10" ht="15.75" customHeight="1" x14ac:dyDescent="0.25">
      <c r="H687" s="62"/>
      <c r="J687" s="62"/>
    </row>
    <row r="688" spans="8:10" ht="15.75" customHeight="1" x14ac:dyDescent="0.25">
      <c r="H688" s="62"/>
      <c r="J688" s="62"/>
    </row>
    <row r="689" spans="8:10" ht="15.75" customHeight="1" x14ac:dyDescent="0.25">
      <c r="H689" s="62"/>
      <c r="J689" s="62"/>
    </row>
    <row r="690" spans="8:10" ht="15.75" customHeight="1" x14ac:dyDescent="0.25">
      <c r="H690" s="62"/>
      <c r="J690" s="62"/>
    </row>
    <row r="691" spans="8:10" ht="15.75" customHeight="1" x14ac:dyDescent="0.25">
      <c r="H691" s="62"/>
      <c r="J691" s="62"/>
    </row>
    <row r="692" spans="8:10" ht="15.75" customHeight="1" x14ac:dyDescent="0.25">
      <c r="H692" s="62"/>
      <c r="J692" s="62"/>
    </row>
    <row r="693" spans="8:10" ht="15.75" customHeight="1" x14ac:dyDescent="0.25">
      <c r="H693" s="62"/>
      <c r="J693" s="62"/>
    </row>
    <row r="694" spans="8:10" ht="15.75" customHeight="1" x14ac:dyDescent="0.25">
      <c r="H694" s="62"/>
      <c r="J694" s="62"/>
    </row>
    <row r="695" spans="8:10" ht="15.75" customHeight="1" x14ac:dyDescent="0.25">
      <c r="H695" s="62"/>
      <c r="J695" s="62"/>
    </row>
    <row r="696" spans="8:10" ht="15.75" customHeight="1" x14ac:dyDescent="0.25">
      <c r="H696" s="62"/>
      <c r="J696" s="62"/>
    </row>
    <row r="697" spans="8:10" ht="15.75" customHeight="1" x14ac:dyDescent="0.25">
      <c r="H697" s="62"/>
      <c r="J697" s="62"/>
    </row>
    <row r="698" spans="8:10" ht="15.75" customHeight="1" x14ac:dyDescent="0.25">
      <c r="H698" s="62"/>
      <c r="J698" s="62"/>
    </row>
    <row r="699" spans="8:10" ht="15.75" customHeight="1" x14ac:dyDescent="0.25">
      <c r="H699" s="62"/>
      <c r="J699" s="62"/>
    </row>
    <row r="700" spans="8:10" ht="15.75" customHeight="1" x14ac:dyDescent="0.25">
      <c r="H700" s="62"/>
      <c r="J700" s="62"/>
    </row>
    <row r="701" spans="8:10" ht="15.75" customHeight="1" x14ac:dyDescent="0.25">
      <c r="H701" s="62"/>
      <c r="J701" s="62"/>
    </row>
    <row r="702" spans="8:10" ht="15.75" customHeight="1" x14ac:dyDescent="0.25">
      <c r="H702" s="62"/>
      <c r="J702" s="62"/>
    </row>
    <row r="703" spans="8:10" ht="15.75" customHeight="1" x14ac:dyDescent="0.25">
      <c r="H703" s="62"/>
      <c r="J703" s="62"/>
    </row>
    <row r="704" spans="8:10" ht="15.75" customHeight="1" x14ac:dyDescent="0.25">
      <c r="H704" s="62"/>
      <c r="J704" s="62"/>
    </row>
    <row r="705" spans="8:10" ht="15.75" customHeight="1" x14ac:dyDescent="0.25">
      <c r="H705" s="62"/>
      <c r="J705" s="62"/>
    </row>
    <row r="706" spans="8:10" ht="15.75" customHeight="1" x14ac:dyDescent="0.25">
      <c r="H706" s="62"/>
      <c r="J706" s="62"/>
    </row>
    <row r="707" spans="8:10" ht="15.75" customHeight="1" x14ac:dyDescent="0.25">
      <c r="H707" s="62"/>
      <c r="J707" s="62"/>
    </row>
    <row r="708" spans="8:10" ht="15.75" customHeight="1" x14ac:dyDescent="0.25">
      <c r="H708" s="62"/>
      <c r="J708" s="62"/>
    </row>
    <row r="709" spans="8:10" ht="15.75" customHeight="1" x14ac:dyDescent="0.25">
      <c r="H709" s="62"/>
      <c r="J709" s="62"/>
    </row>
    <row r="710" spans="8:10" ht="15.75" customHeight="1" x14ac:dyDescent="0.25">
      <c r="H710" s="62"/>
      <c r="J710" s="62"/>
    </row>
    <row r="711" spans="8:10" ht="15.75" customHeight="1" x14ac:dyDescent="0.25">
      <c r="H711" s="62"/>
      <c r="J711" s="62"/>
    </row>
    <row r="712" spans="8:10" ht="15.75" customHeight="1" x14ac:dyDescent="0.25">
      <c r="H712" s="62"/>
      <c r="J712" s="62"/>
    </row>
    <row r="713" spans="8:10" ht="15.75" customHeight="1" x14ac:dyDescent="0.25">
      <c r="H713" s="62"/>
      <c r="J713" s="62"/>
    </row>
    <row r="714" spans="8:10" ht="15.75" customHeight="1" x14ac:dyDescent="0.25">
      <c r="H714" s="62"/>
      <c r="J714" s="62"/>
    </row>
    <row r="715" spans="8:10" ht="15.75" customHeight="1" x14ac:dyDescent="0.25">
      <c r="H715" s="62"/>
      <c r="J715" s="62"/>
    </row>
    <row r="716" spans="8:10" ht="15.75" customHeight="1" x14ac:dyDescent="0.25">
      <c r="H716" s="62"/>
      <c r="J716" s="62"/>
    </row>
    <row r="717" spans="8:10" ht="15.75" customHeight="1" x14ac:dyDescent="0.25">
      <c r="H717" s="62"/>
      <c r="J717" s="62"/>
    </row>
    <row r="718" spans="8:10" ht="15.75" customHeight="1" x14ac:dyDescent="0.25">
      <c r="H718" s="62"/>
      <c r="J718" s="62"/>
    </row>
    <row r="719" spans="8:10" ht="15.75" customHeight="1" x14ac:dyDescent="0.25">
      <c r="H719" s="62"/>
      <c r="J719" s="62"/>
    </row>
    <row r="720" spans="8:10" ht="15.75" customHeight="1" x14ac:dyDescent="0.25">
      <c r="H720" s="62"/>
      <c r="J720" s="62"/>
    </row>
    <row r="721" spans="8:10" ht="15.75" customHeight="1" x14ac:dyDescent="0.25">
      <c r="H721" s="62"/>
      <c r="J721" s="62"/>
    </row>
    <row r="722" spans="8:10" ht="15.75" customHeight="1" x14ac:dyDescent="0.25">
      <c r="H722" s="62"/>
      <c r="J722" s="62"/>
    </row>
    <row r="723" spans="8:10" ht="15.75" customHeight="1" x14ac:dyDescent="0.25">
      <c r="H723" s="62"/>
      <c r="J723" s="62"/>
    </row>
    <row r="724" spans="8:10" ht="15.75" customHeight="1" x14ac:dyDescent="0.25">
      <c r="H724" s="62"/>
      <c r="J724" s="62"/>
    </row>
    <row r="725" spans="8:10" ht="15.75" customHeight="1" x14ac:dyDescent="0.25">
      <c r="H725" s="62"/>
      <c r="J725" s="62"/>
    </row>
    <row r="726" spans="8:10" ht="15.75" customHeight="1" x14ac:dyDescent="0.25">
      <c r="H726" s="62"/>
      <c r="J726" s="62"/>
    </row>
    <row r="727" spans="8:10" ht="15.75" customHeight="1" x14ac:dyDescent="0.25">
      <c r="H727" s="62"/>
      <c r="J727" s="62"/>
    </row>
    <row r="728" spans="8:10" ht="15.75" customHeight="1" x14ac:dyDescent="0.25">
      <c r="H728" s="62"/>
      <c r="J728" s="62"/>
    </row>
    <row r="729" spans="8:10" ht="15.75" customHeight="1" x14ac:dyDescent="0.25">
      <c r="H729" s="62"/>
      <c r="J729" s="62"/>
    </row>
    <row r="730" spans="8:10" ht="15.75" customHeight="1" x14ac:dyDescent="0.25">
      <c r="H730" s="62"/>
      <c r="J730" s="62"/>
    </row>
    <row r="731" spans="8:10" ht="15.75" customHeight="1" x14ac:dyDescent="0.25">
      <c r="H731" s="62"/>
      <c r="J731" s="62"/>
    </row>
    <row r="732" spans="8:10" ht="15.75" customHeight="1" x14ac:dyDescent="0.25">
      <c r="H732" s="62"/>
      <c r="J732" s="62"/>
    </row>
    <row r="733" spans="8:10" ht="15.75" customHeight="1" x14ac:dyDescent="0.25">
      <c r="H733" s="62"/>
      <c r="J733" s="62"/>
    </row>
    <row r="734" spans="8:10" ht="15.75" customHeight="1" x14ac:dyDescent="0.25">
      <c r="H734" s="62"/>
      <c r="J734" s="62"/>
    </row>
    <row r="735" spans="8:10" ht="15.75" customHeight="1" x14ac:dyDescent="0.25">
      <c r="H735" s="62"/>
      <c r="J735" s="62"/>
    </row>
    <row r="736" spans="8:10" ht="15.75" customHeight="1" x14ac:dyDescent="0.25">
      <c r="H736" s="62"/>
      <c r="J736" s="62"/>
    </row>
    <row r="737" spans="8:10" ht="15.75" customHeight="1" x14ac:dyDescent="0.25">
      <c r="H737" s="62"/>
      <c r="J737" s="62"/>
    </row>
    <row r="738" spans="8:10" ht="15.75" customHeight="1" x14ac:dyDescent="0.25">
      <c r="H738" s="62"/>
      <c r="J738" s="62"/>
    </row>
    <row r="739" spans="8:10" ht="15.75" customHeight="1" x14ac:dyDescent="0.25">
      <c r="H739" s="62"/>
      <c r="J739" s="62"/>
    </row>
    <row r="740" spans="8:10" ht="15.75" customHeight="1" x14ac:dyDescent="0.25">
      <c r="H740" s="62"/>
      <c r="J740" s="62"/>
    </row>
    <row r="741" spans="8:10" ht="15.75" customHeight="1" x14ac:dyDescent="0.25">
      <c r="H741" s="62"/>
      <c r="J741" s="62"/>
    </row>
    <row r="742" spans="8:10" ht="15.75" customHeight="1" x14ac:dyDescent="0.25">
      <c r="H742" s="62"/>
      <c r="J742" s="62"/>
    </row>
    <row r="743" spans="8:10" ht="15.75" customHeight="1" x14ac:dyDescent="0.25">
      <c r="H743" s="62"/>
      <c r="J743" s="62"/>
    </row>
    <row r="744" spans="8:10" ht="15.75" customHeight="1" x14ac:dyDescent="0.25">
      <c r="H744" s="62"/>
      <c r="J744" s="62"/>
    </row>
    <row r="745" spans="8:10" ht="15.75" customHeight="1" x14ac:dyDescent="0.25">
      <c r="H745" s="62"/>
      <c r="J745" s="62"/>
    </row>
    <row r="746" spans="8:10" ht="15.75" customHeight="1" x14ac:dyDescent="0.25">
      <c r="H746" s="62"/>
      <c r="J746" s="62"/>
    </row>
    <row r="747" spans="8:10" ht="15.75" customHeight="1" x14ac:dyDescent="0.25">
      <c r="H747" s="62"/>
      <c r="J747" s="62"/>
    </row>
    <row r="748" spans="8:10" ht="15.75" customHeight="1" x14ac:dyDescent="0.25">
      <c r="H748" s="62"/>
      <c r="J748" s="62"/>
    </row>
    <row r="749" spans="8:10" ht="15.75" customHeight="1" x14ac:dyDescent="0.25">
      <c r="H749" s="62"/>
      <c r="J749" s="62"/>
    </row>
    <row r="750" spans="8:10" ht="15.75" customHeight="1" x14ac:dyDescent="0.25">
      <c r="H750" s="62"/>
      <c r="J750" s="62"/>
    </row>
    <row r="751" spans="8:10" ht="15.75" customHeight="1" x14ac:dyDescent="0.25">
      <c r="H751" s="62"/>
      <c r="J751" s="62"/>
    </row>
    <row r="752" spans="8:10" ht="15.75" customHeight="1" x14ac:dyDescent="0.25">
      <c r="H752" s="62"/>
      <c r="J752" s="62"/>
    </row>
    <row r="753" spans="8:10" ht="15.75" customHeight="1" x14ac:dyDescent="0.25">
      <c r="H753" s="62"/>
      <c r="J753" s="62"/>
    </row>
    <row r="754" spans="8:10" ht="15.75" customHeight="1" x14ac:dyDescent="0.25">
      <c r="H754" s="62"/>
      <c r="J754" s="62"/>
    </row>
    <row r="755" spans="8:10" ht="15.75" customHeight="1" x14ac:dyDescent="0.25">
      <c r="H755" s="62"/>
      <c r="J755" s="62"/>
    </row>
    <row r="756" spans="8:10" ht="15.75" customHeight="1" x14ac:dyDescent="0.25">
      <c r="H756" s="62"/>
      <c r="J756" s="62"/>
    </row>
    <row r="757" spans="8:10" ht="15.75" customHeight="1" x14ac:dyDescent="0.25">
      <c r="H757" s="62"/>
      <c r="J757" s="62"/>
    </row>
    <row r="758" spans="8:10" ht="15.75" customHeight="1" x14ac:dyDescent="0.25">
      <c r="H758" s="62"/>
      <c r="J758" s="62"/>
    </row>
    <row r="759" spans="8:10" ht="15.75" customHeight="1" x14ac:dyDescent="0.25">
      <c r="H759" s="62"/>
      <c r="J759" s="62"/>
    </row>
    <row r="760" spans="8:10" ht="15.75" customHeight="1" x14ac:dyDescent="0.25">
      <c r="H760" s="62"/>
      <c r="J760" s="62"/>
    </row>
    <row r="761" spans="8:10" ht="15.75" customHeight="1" x14ac:dyDescent="0.25">
      <c r="H761" s="62"/>
      <c r="J761" s="62"/>
    </row>
    <row r="762" spans="8:10" ht="15.75" customHeight="1" x14ac:dyDescent="0.25">
      <c r="H762" s="62"/>
      <c r="J762" s="62"/>
    </row>
    <row r="763" spans="8:10" ht="15.75" customHeight="1" x14ac:dyDescent="0.25">
      <c r="H763" s="62"/>
      <c r="J763" s="62"/>
    </row>
    <row r="764" spans="8:10" ht="15.75" customHeight="1" x14ac:dyDescent="0.25">
      <c r="H764" s="62"/>
      <c r="J764" s="62"/>
    </row>
    <row r="765" spans="8:10" ht="15.75" customHeight="1" x14ac:dyDescent="0.25">
      <c r="H765" s="62"/>
      <c r="J765" s="62"/>
    </row>
    <row r="766" spans="8:10" ht="15.75" customHeight="1" x14ac:dyDescent="0.25">
      <c r="H766" s="62"/>
      <c r="J766" s="62"/>
    </row>
    <row r="767" spans="8:10" ht="15.75" customHeight="1" x14ac:dyDescent="0.25">
      <c r="H767" s="62"/>
      <c r="J767" s="62"/>
    </row>
    <row r="768" spans="8:10" ht="15.75" customHeight="1" x14ac:dyDescent="0.25">
      <c r="H768" s="62"/>
      <c r="J768" s="62"/>
    </row>
    <row r="769" spans="8:10" ht="15.75" customHeight="1" x14ac:dyDescent="0.25">
      <c r="H769" s="62"/>
      <c r="J769" s="62"/>
    </row>
    <row r="770" spans="8:10" ht="15.75" customHeight="1" x14ac:dyDescent="0.25">
      <c r="H770" s="62"/>
      <c r="J770" s="62"/>
    </row>
    <row r="771" spans="8:10" ht="15.75" customHeight="1" x14ac:dyDescent="0.25">
      <c r="H771" s="62"/>
      <c r="J771" s="62"/>
    </row>
    <row r="772" spans="8:10" ht="15.75" customHeight="1" x14ac:dyDescent="0.25">
      <c r="H772" s="62"/>
      <c r="J772" s="62"/>
    </row>
    <row r="773" spans="8:10" ht="15.75" customHeight="1" x14ac:dyDescent="0.25">
      <c r="H773" s="62"/>
      <c r="J773" s="62"/>
    </row>
    <row r="774" spans="8:10" ht="15.75" customHeight="1" x14ac:dyDescent="0.25">
      <c r="H774" s="62"/>
      <c r="J774" s="62"/>
    </row>
    <row r="775" spans="8:10" ht="15.75" customHeight="1" x14ac:dyDescent="0.25">
      <c r="H775" s="62"/>
      <c r="J775" s="62"/>
    </row>
    <row r="776" spans="8:10" ht="15.75" customHeight="1" x14ac:dyDescent="0.25">
      <c r="H776" s="62"/>
      <c r="J776" s="62"/>
    </row>
    <row r="777" spans="8:10" ht="15.75" customHeight="1" x14ac:dyDescent="0.25">
      <c r="H777" s="62"/>
      <c r="J777" s="62"/>
    </row>
    <row r="778" spans="8:10" ht="15.75" customHeight="1" x14ac:dyDescent="0.25">
      <c r="H778" s="62"/>
      <c r="J778" s="62"/>
    </row>
    <row r="779" spans="8:10" ht="15.75" customHeight="1" x14ac:dyDescent="0.25">
      <c r="H779" s="62"/>
      <c r="J779" s="62"/>
    </row>
    <row r="780" spans="8:10" ht="15.75" customHeight="1" x14ac:dyDescent="0.25">
      <c r="H780" s="62"/>
      <c r="J780" s="62"/>
    </row>
    <row r="781" spans="8:10" ht="15.75" customHeight="1" x14ac:dyDescent="0.25">
      <c r="H781" s="62"/>
      <c r="J781" s="62"/>
    </row>
    <row r="782" spans="8:10" ht="15.75" customHeight="1" x14ac:dyDescent="0.25">
      <c r="H782" s="62"/>
      <c r="J782" s="62"/>
    </row>
    <row r="783" spans="8:10" ht="15.75" customHeight="1" x14ac:dyDescent="0.25">
      <c r="H783" s="62"/>
      <c r="J783" s="62"/>
    </row>
    <row r="784" spans="8:10" ht="15.75" customHeight="1" x14ac:dyDescent="0.25">
      <c r="H784" s="62"/>
      <c r="J784" s="62"/>
    </row>
    <row r="785" spans="8:10" ht="15.75" customHeight="1" x14ac:dyDescent="0.25">
      <c r="H785" s="62"/>
      <c r="J785" s="62"/>
    </row>
    <row r="786" spans="8:10" ht="15.75" customHeight="1" x14ac:dyDescent="0.25">
      <c r="H786" s="62"/>
      <c r="J786" s="62"/>
    </row>
    <row r="787" spans="8:10" ht="15.75" customHeight="1" x14ac:dyDescent="0.25">
      <c r="H787" s="62"/>
      <c r="J787" s="62"/>
    </row>
    <row r="788" spans="8:10" ht="15.75" customHeight="1" x14ac:dyDescent="0.25">
      <c r="H788" s="62"/>
      <c r="J788" s="62"/>
    </row>
    <row r="789" spans="8:10" ht="15.75" customHeight="1" x14ac:dyDescent="0.25">
      <c r="H789" s="62"/>
      <c r="J789" s="62"/>
    </row>
    <row r="790" spans="8:10" ht="15.75" customHeight="1" x14ac:dyDescent="0.25">
      <c r="H790" s="62"/>
      <c r="J790" s="62"/>
    </row>
    <row r="791" spans="8:10" ht="15.75" customHeight="1" x14ac:dyDescent="0.25">
      <c r="H791" s="62"/>
      <c r="J791" s="62"/>
    </row>
    <row r="792" spans="8:10" ht="15.75" customHeight="1" x14ac:dyDescent="0.25">
      <c r="H792" s="62"/>
      <c r="J792" s="62"/>
    </row>
    <row r="793" spans="8:10" ht="15.75" customHeight="1" x14ac:dyDescent="0.25">
      <c r="H793" s="62"/>
      <c r="J793" s="62"/>
    </row>
    <row r="794" spans="8:10" ht="15.75" customHeight="1" x14ac:dyDescent="0.25">
      <c r="H794" s="62"/>
      <c r="J794" s="62"/>
    </row>
    <row r="795" spans="8:10" ht="15.75" customHeight="1" x14ac:dyDescent="0.25">
      <c r="H795" s="62"/>
      <c r="J795" s="62"/>
    </row>
    <row r="796" spans="8:10" ht="15.75" customHeight="1" x14ac:dyDescent="0.25">
      <c r="H796" s="62"/>
      <c r="J796" s="62"/>
    </row>
    <row r="797" spans="8:10" ht="15.75" customHeight="1" x14ac:dyDescent="0.25">
      <c r="H797" s="62"/>
      <c r="J797" s="62"/>
    </row>
    <row r="798" spans="8:10" ht="15.75" customHeight="1" x14ac:dyDescent="0.25">
      <c r="H798" s="62"/>
      <c r="J798" s="62"/>
    </row>
    <row r="799" spans="8:10" ht="15.75" customHeight="1" x14ac:dyDescent="0.25">
      <c r="H799" s="62"/>
      <c r="J799" s="62"/>
    </row>
    <row r="800" spans="8:10" ht="15.75" customHeight="1" x14ac:dyDescent="0.25">
      <c r="H800" s="62"/>
      <c r="J800" s="62"/>
    </row>
    <row r="801" spans="8:10" ht="15.75" customHeight="1" x14ac:dyDescent="0.25">
      <c r="H801" s="62"/>
      <c r="J801" s="62"/>
    </row>
    <row r="802" spans="8:10" ht="15.75" customHeight="1" x14ac:dyDescent="0.25">
      <c r="H802" s="62"/>
      <c r="J802" s="62"/>
    </row>
    <row r="803" spans="8:10" ht="15.75" customHeight="1" x14ac:dyDescent="0.25">
      <c r="H803" s="62"/>
      <c r="J803" s="62"/>
    </row>
    <row r="804" spans="8:10" ht="15.75" customHeight="1" x14ac:dyDescent="0.25">
      <c r="H804" s="62"/>
      <c r="J804" s="62"/>
    </row>
    <row r="805" spans="8:10" ht="15.75" customHeight="1" x14ac:dyDescent="0.25">
      <c r="H805" s="62"/>
      <c r="J805" s="62"/>
    </row>
    <row r="806" spans="8:10" ht="15.75" customHeight="1" x14ac:dyDescent="0.25">
      <c r="H806" s="62"/>
      <c r="J806" s="62"/>
    </row>
    <row r="807" spans="8:10" ht="15.75" customHeight="1" x14ac:dyDescent="0.25">
      <c r="H807" s="62"/>
      <c r="J807" s="62"/>
    </row>
    <row r="808" spans="8:10" ht="15.75" customHeight="1" x14ac:dyDescent="0.25">
      <c r="H808" s="62"/>
      <c r="J808" s="62"/>
    </row>
    <row r="809" spans="8:10" ht="15.75" customHeight="1" x14ac:dyDescent="0.25">
      <c r="H809" s="62"/>
      <c r="J809" s="62"/>
    </row>
    <row r="810" spans="8:10" ht="15.75" customHeight="1" x14ac:dyDescent="0.25">
      <c r="H810" s="62"/>
      <c r="J810" s="62"/>
    </row>
    <row r="811" spans="8:10" ht="15.75" customHeight="1" x14ac:dyDescent="0.25">
      <c r="H811" s="62"/>
      <c r="J811" s="62"/>
    </row>
    <row r="812" spans="8:10" ht="15.75" customHeight="1" x14ac:dyDescent="0.25">
      <c r="H812" s="62"/>
      <c r="J812" s="62"/>
    </row>
    <row r="813" spans="8:10" ht="15.75" customHeight="1" x14ac:dyDescent="0.25">
      <c r="H813" s="62"/>
      <c r="J813" s="62"/>
    </row>
    <row r="814" spans="8:10" ht="15.75" customHeight="1" x14ac:dyDescent="0.25">
      <c r="H814" s="62"/>
      <c r="J814" s="62"/>
    </row>
    <row r="815" spans="8:10" ht="15.75" customHeight="1" x14ac:dyDescent="0.25">
      <c r="H815" s="62"/>
      <c r="J815" s="62"/>
    </row>
    <row r="816" spans="8:10" ht="15.75" customHeight="1" x14ac:dyDescent="0.25">
      <c r="H816" s="62"/>
      <c r="J816" s="62"/>
    </row>
    <row r="817" spans="8:10" ht="15.75" customHeight="1" x14ac:dyDescent="0.25">
      <c r="H817" s="62"/>
      <c r="J817" s="62"/>
    </row>
    <row r="818" spans="8:10" ht="15.75" customHeight="1" x14ac:dyDescent="0.25">
      <c r="H818" s="62"/>
      <c r="J818" s="62"/>
    </row>
    <row r="819" spans="8:10" ht="15.75" customHeight="1" x14ac:dyDescent="0.25">
      <c r="H819" s="62"/>
      <c r="J819" s="62"/>
    </row>
    <row r="820" spans="8:10" ht="15.75" customHeight="1" x14ac:dyDescent="0.25">
      <c r="H820" s="62"/>
      <c r="J820" s="62"/>
    </row>
    <row r="821" spans="8:10" ht="15.75" customHeight="1" x14ac:dyDescent="0.25">
      <c r="H821" s="62"/>
      <c r="J821" s="62"/>
    </row>
    <row r="822" spans="8:10" ht="15.75" customHeight="1" x14ac:dyDescent="0.25">
      <c r="H822" s="62"/>
      <c r="J822" s="62"/>
    </row>
    <row r="823" spans="8:10" ht="15.75" customHeight="1" x14ac:dyDescent="0.25">
      <c r="H823" s="62"/>
      <c r="J823" s="62"/>
    </row>
    <row r="824" spans="8:10" ht="15.75" customHeight="1" x14ac:dyDescent="0.25">
      <c r="H824" s="62"/>
      <c r="J824" s="62"/>
    </row>
    <row r="825" spans="8:10" ht="15.75" customHeight="1" x14ac:dyDescent="0.25">
      <c r="H825" s="62"/>
      <c r="J825" s="62"/>
    </row>
    <row r="826" spans="8:10" ht="15.75" customHeight="1" x14ac:dyDescent="0.25">
      <c r="H826" s="62"/>
      <c r="J826" s="62"/>
    </row>
    <row r="827" spans="8:10" ht="15.75" customHeight="1" x14ac:dyDescent="0.25">
      <c r="H827" s="62"/>
      <c r="J827" s="62"/>
    </row>
    <row r="828" spans="8:10" ht="15.75" customHeight="1" x14ac:dyDescent="0.25">
      <c r="H828" s="62"/>
      <c r="J828" s="62"/>
    </row>
    <row r="829" spans="8:10" ht="15.75" customHeight="1" x14ac:dyDescent="0.25">
      <c r="H829" s="62"/>
      <c r="J829" s="62"/>
    </row>
    <row r="830" spans="8:10" ht="15.75" customHeight="1" x14ac:dyDescent="0.25">
      <c r="H830" s="62"/>
      <c r="J830" s="62"/>
    </row>
    <row r="831" spans="8:10" ht="15.75" customHeight="1" x14ac:dyDescent="0.25">
      <c r="H831" s="62"/>
      <c r="J831" s="62"/>
    </row>
    <row r="832" spans="8:10" ht="15.75" customHeight="1" x14ac:dyDescent="0.25">
      <c r="H832" s="62"/>
      <c r="J832" s="62"/>
    </row>
    <row r="833" spans="8:10" ht="15.75" customHeight="1" x14ac:dyDescent="0.25">
      <c r="H833" s="62"/>
      <c r="J833" s="62"/>
    </row>
    <row r="834" spans="8:10" ht="15.75" customHeight="1" x14ac:dyDescent="0.25">
      <c r="H834" s="62"/>
      <c r="J834" s="62"/>
    </row>
    <row r="835" spans="8:10" ht="15.75" customHeight="1" x14ac:dyDescent="0.25">
      <c r="H835" s="62"/>
      <c r="J835" s="62"/>
    </row>
    <row r="836" spans="8:10" ht="15.75" customHeight="1" x14ac:dyDescent="0.25">
      <c r="H836" s="62"/>
      <c r="J836" s="62"/>
    </row>
    <row r="837" spans="8:10" ht="15.75" customHeight="1" x14ac:dyDescent="0.25">
      <c r="H837" s="62"/>
      <c r="J837" s="62"/>
    </row>
    <row r="838" spans="8:10" ht="15.75" customHeight="1" x14ac:dyDescent="0.25">
      <c r="H838" s="62"/>
      <c r="J838" s="62"/>
    </row>
    <row r="839" spans="8:10" ht="15.75" customHeight="1" x14ac:dyDescent="0.25">
      <c r="H839" s="62"/>
      <c r="J839" s="62"/>
    </row>
    <row r="840" spans="8:10" ht="15.75" customHeight="1" x14ac:dyDescent="0.25">
      <c r="H840" s="62"/>
      <c r="J840" s="62"/>
    </row>
    <row r="841" spans="8:10" ht="15.75" customHeight="1" x14ac:dyDescent="0.25">
      <c r="H841" s="62"/>
      <c r="J841" s="62"/>
    </row>
    <row r="842" spans="8:10" ht="15.75" customHeight="1" x14ac:dyDescent="0.25">
      <c r="H842" s="62"/>
      <c r="J842" s="62"/>
    </row>
    <row r="843" spans="8:10" ht="15.75" customHeight="1" x14ac:dyDescent="0.25">
      <c r="H843" s="62"/>
      <c r="J843" s="62"/>
    </row>
    <row r="844" spans="8:10" ht="15.75" customHeight="1" x14ac:dyDescent="0.25">
      <c r="H844" s="62"/>
      <c r="J844" s="62"/>
    </row>
    <row r="845" spans="8:10" ht="15.75" customHeight="1" x14ac:dyDescent="0.25">
      <c r="H845" s="62"/>
      <c r="J845" s="62"/>
    </row>
    <row r="846" spans="8:10" ht="15.75" customHeight="1" x14ac:dyDescent="0.25">
      <c r="H846" s="62"/>
      <c r="J846" s="62"/>
    </row>
    <row r="847" spans="8:10" ht="15.75" customHeight="1" x14ac:dyDescent="0.25">
      <c r="H847" s="62"/>
      <c r="J847" s="62"/>
    </row>
    <row r="848" spans="8:10" ht="15.75" customHeight="1" x14ac:dyDescent="0.25">
      <c r="H848" s="62"/>
      <c r="J848" s="62"/>
    </row>
    <row r="849" spans="8:10" ht="15.75" customHeight="1" x14ac:dyDescent="0.25">
      <c r="H849" s="62"/>
      <c r="J849" s="62"/>
    </row>
    <row r="850" spans="8:10" ht="15.75" customHeight="1" x14ac:dyDescent="0.25">
      <c r="H850" s="62"/>
      <c r="J850" s="62"/>
    </row>
    <row r="851" spans="8:10" ht="15.75" customHeight="1" x14ac:dyDescent="0.25">
      <c r="H851" s="62"/>
      <c r="J851" s="62"/>
    </row>
    <row r="852" spans="8:10" ht="15.75" customHeight="1" x14ac:dyDescent="0.25">
      <c r="H852" s="62"/>
      <c r="J852" s="62"/>
    </row>
    <row r="853" spans="8:10" ht="15.75" customHeight="1" x14ac:dyDescent="0.25">
      <c r="H853" s="62"/>
      <c r="J853" s="62"/>
    </row>
    <row r="854" spans="8:10" ht="15.75" customHeight="1" x14ac:dyDescent="0.25">
      <c r="H854" s="62"/>
      <c r="J854" s="62"/>
    </row>
    <row r="855" spans="8:10" ht="15.75" customHeight="1" x14ac:dyDescent="0.25">
      <c r="H855" s="62"/>
      <c r="J855" s="62"/>
    </row>
    <row r="856" spans="8:10" ht="15.75" customHeight="1" x14ac:dyDescent="0.25">
      <c r="H856" s="62"/>
      <c r="J856" s="62"/>
    </row>
    <row r="857" spans="8:10" ht="15.75" customHeight="1" x14ac:dyDescent="0.25">
      <c r="H857" s="62"/>
      <c r="J857" s="62"/>
    </row>
    <row r="858" spans="8:10" ht="15.75" customHeight="1" x14ac:dyDescent="0.25">
      <c r="H858" s="62"/>
      <c r="J858" s="62"/>
    </row>
    <row r="859" spans="8:10" ht="15.75" customHeight="1" x14ac:dyDescent="0.25">
      <c r="H859" s="62"/>
      <c r="J859" s="62"/>
    </row>
    <row r="860" spans="8:10" ht="15.75" customHeight="1" x14ac:dyDescent="0.25">
      <c r="H860" s="62"/>
      <c r="J860" s="62"/>
    </row>
    <row r="861" spans="8:10" ht="15.75" customHeight="1" x14ac:dyDescent="0.25">
      <c r="H861" s="62"/>
      <c r="J861" s="62"/>
    </row>
    <row r="862" spans="8:10" ht="15.75" customHeight="1" x14ac:dyDescent="0.25">
      <c r="H862" s="62"/>
      <c r="J862" s="62"/>
    </row>
    <row r="863" spans="8:10" ht="15.75" customHeight="1" x14ac:dyDescent="0.25">
      <c r="H863" s="62"/>
      <c r="J863" s="62"/>
    </row>
    <row r="864" spans="8:10" ht="15.75" customHeight="1" x14ac:dyDescent="0.25">
      <c r="H864" s="62"/>
      <c r="J864" s="62"/>
    </row>
    <row r="865" spans="8:10" ht="15.75" customHeight="1" x14ac:dyDescent="0.25">
      <c r="H865" s="62"/>
      <c r="J865" s="62"/>
    </row>
    <row r="866" spans="8:10" ht="15.75" customHeight="1" x14ac:dyDescent="0.25">
      <c r="H866" s="62"/>
      <c r="J866" s="62"/>
    </row>
    <row r="867" spans="8:10" ht="15.75" customHeight="1" x14ac:dyDescent="0.25">
      <c r="H867" s="62"/>
      <c r="J867" s="62"/>
    </row>
    <row r="868" spans="8:10" ht="15.75" customHeight="1" x14ac:dyDescent="0.25">
      <c r="H868" s="62"/>
      <c r="J868" s="62"/>
    </row>
    <row r="869" spans="8:10" ht="15.75" customHeight="1" x14ac:dyDescent="0.25">
      <c r="H869" s="62"/>
      <c r="J869" s="62"/>
    </row>
    <row r="870" spans="8:10" ht="15.75" customHeight="1" x14ac:dyDescent="0.25">
      <c r="H870" s="62"/>
      <c r="J870" s="62"/>
    </row>
    <row r="871" spans="8:10" ht="15.75" customHeight="1" x14ac:dyDescent="0.25">
      <c r="H871" s="62"/>
      <c r="J871" s="62"/>
    </row>
    <row r="872" spans="8:10" ht="15.75" customHeight="1" x14ac:dyDescent="0.25">
      <c r="H872" s="62"/>
      <c r="J872" s="62"/>
    </row>
    <row r="873" spans="8:10" ht="15.75" customHeight="1" x14ac:dyDescent="0.25">
      <c r="H873" s="62"/>
      <c r="J873" s="62"/>
    </row>
    <row r="874" spans="8:10" ht="15.75" customHeight="1" x14ac:dyDescent="0.25">
      <c r="H874" s="62"/>
      <c r="J874" s="62"/>
    </row>
    <row r="875" spans="8:10" ht="15.75" customHeight="1" x14ac:dyDescent="0.25">
      <c r="H875" s="62"/>
      <c r="J875" s="62"/>
    </row>
    <row r="876" spans="8:10" ht="15.75" customHeight="1" x14ac:dyDescent="0.25">
      <c r="H876" s="62"/>
      <c r="J876" s="62"/>
    </row>
    <row r="877" spans="8:10" ht="15.75" customHeight="1" x14ac:dyDescent="0.25">
      <c r="H877" s="62"/>
      <c r="J877" s="62"/>
    </row>
    <row r="878" spans="8:10" ht="15.75" customHeight="1" x14ac:dyDescent="0.25">
      <c r="H878" s="62"/>
      <c r="J878" s="62"/>
    </row>
    <row r="879" spans="8:10" ht="15.75" customHeight="1" x14ac:dyDescent="0.25">
      <c r="H879" s="62"/>
      <c r="J879" s="62"/>
    </row>
    <row r="880" spans="8:10" ht="15.75" customHeight="1" x14ac:dyDescent="0.25">
      <c r="H880" s="62"/>
      <c r="J880" s="62"/>
    </row>
    <row r="881" spans="8:10" ht="15.75" customHeight="1" x14ac:dyDescent="0.25">
      <c r="H881" s="62"/>
      <c r="J881" s="62"/>
    </row>
    <row r="882" spans="8:10" ht="15.75" customHeight="1" x14ac:dyDescent="0.25">
      <c r="H882" s="62"/>
      <c r="J882" s="62"/>
    </row>
    <row r="883" spans="8:10" ht="15.75" customHeight="1" x14ac:dyDescent="0.25">
      <c r="H883" s="62"/>
      <c r="J883" s="62"/>
    </row>
    <row r="884" spans="8:10" ht="15.75" customHeight="1" x14ac:dyDescent="0.25">
      <c r="H884" s="62"/>
      <c r="J884" s="62"/>
    </row>
    <row r="885" spans="8:10" ht="15.75" customHeight="1" x14ac:dyDescent="0.25">
      <c r="H885" s="62"/>
      <c r="J885" s="62"/>
    </row>
    <row r="886" spans="8:10" ht="15.75" customHeight="1" x14ac:dyDescent="0.25">
      <c r="H886" s="62"/>
      <c r="J886" s="62"/>
    </row>
    <row r="887" spans="8:10" ht="15.75" customHeight="1" x14ac:dyDescent="0.25">
      <c r="H887" s="62"/>
      <c r="J887" s="62"/>
    </row>
    <row r="888" spans="8:10" ht="15.75" customHeight="1" x14ac:dyDescent="0.25">
      <c r="H888" s="62"/>
      <c r="J888" s="62"/>
    </row>
    <row r="889" spans="8:10" ht="15.75" customHeight="1" x14ac:dyDescent="0.25">
      <c r="H889" s="62"/>
      <c r="J889" s="62"/>
    </row>
    <row r="890" spans="8:10" ht="15.75" customHeight="1" x14ac:dyDescent="0.25">
      <c r="H890" s="62"/>
      <c r="J890" s="62"/>
    </row>
    <row r="891" spans="8:10" ht="15.75" customHeight="1" x14ac:dyDescent="0.25">
      <c r="H891" s="62"/>
      <c r="J891" s="62"/>
    </row>
    <row r="892" spans="8:10" ht="15.75" customHeight="1" x14ac:dyDescent="0.25">
      <c r="H892" s="62"/>
      <c r="J892" s="62"/>
    </row>
    <row r="893" spans="8:10" ht="15.75" customHeight="1" x14ac:dyDescent="0.25">
      <c r="H893" s="62"/>
      <c r="J893" s="62"/>
    </row>
    <row r="894" spans="8:10" ht="15.75" customHeight="1" x14ac:dyDescent="0.25">
      <c r="H894" s="62"/>
      <c r="J894" s="62"/>
    </row>
    <row r="895" spans="8:10" ht="15.75" customHeight="1" x14ac:dyDescent="0.25">
      <c r="H895" s="62"/>
      <c r="J895" s="62"/>
    </row>
    <row r="896" spans="8:10" ht="15.75" customHeight="1" x14ac:dyDescent="0.25">
      <c r="H896" s="62"/>
      <c r="J896" s="62"/>
    </row>
    <row r="897" spans="8:10" ht="15.75" customHeight="1" x14ac:dyDescent="0.25">
      <c r="H897" s="62"/>
      <c r="J897" s="62"/>
    </row>
    <row r="898" spans="8:10" ht="15.75" customHeight="1" x14ac:dyDescent="0.25">
      <c r="H898" s="62"/>
      <c r="J898" s="62"/>
    </row>
    <row r="899" spans="8:10" ht="15.75" customHeight="1" x14ac:dyDescent="0.25">
      <c r="H899" s="62"/>
      <c r="J899" s="62"/>
    </row>
    <row r="900" spans="8:10" ht="15.75" customHeight="1" x14ac:dyDescent="0.25">
      <c r="H900" s="62"/>
      <c r="J900" s="62"/>
    </row>
    <row r="901" spans="8:10" ht="15.75" customHeight="1" x14ac:dyDescent="0.25">
      <c r="H901" s="62"/>
      <c r="J901" s="62"/>
    </row>
    <row r="902" spans="8:10" ht="15.75" customHeight="1" x14ac:dyDescent="0.25">
      <c r="H902" s="62"/>
      <c r="J902" s="62"/>
    </row>
    <row r="903" spans="8:10" ht="15.75" customHeight="1" x14ac:dyDescent="0.25">
      <c r="H903" s="62"/>
      <c r="J903" s="62"/>
    </row>
    <row r="904" spans="8:10" ht="15.75" customHeight="1" x14ac:dyDescent="0.25">
      <c r="H904" s="62"/>
      <c r="J904" s="62"/>
    </row>
    <row r="905" spans="8:10" ht="15.75" customHeight="1" x14ac:dyDescent="0.25">
      <c r="H905" s="62"/>
      <c r="J905" s="62"/>
    </row>
    <row r="906" spans="8:10" ht="15.75" customHeight="1" x14ac:dyDescent="0.25">
      <c r="H906" s="62"/>
      <c r="J906" s="62"/>
    </row>
    <row r="907" spans="8:10" ht="15.75" customHeight="1" x14ac:dyDescent="0.25">
      <c r="H907" s="62"/>
      <c r="J907" s="62"/>
    </row>
    <row r="908" spans="8:10" ht="15.75" customHeight="1" x14ac:dyDescent="0.25">
      <c r="H908" s="62"/>
      <c r="J908" s="62"/>
    </row>
    <row r="909" spans="8:10" ht="15.75" customHeight="1" x14ac:dyDescent="0.25">
      <c r="H909" s="62"/>
      <c r="J909" s="62"/>
    </row>
    <row r="910" spans="8:10" ht="15.75" customHeight="1" x14ac:dyDescent="0.25">
      <c r="H910" s="62"/>
      <c r="J910" s="62"/>
    </row>
    <row r="911" spans="8:10" ht="15.75" customHeight="1" x14ac:dyDescent="0.25">
      <c r="H911" s="62"/>
      <c r="J911" s="62"/>
    </row>
    <row r="912" spans="8:10" ht="15.75" customHeight="1" x14ac:dyDescent="0.25">
      <c r="H912" s="62"/>
      <c r="J912" s="62"/>
    </row>
    <row r="913" spans="8:10" ht="15.75" customHeight="1" x14ac:dyDescent="0.25">
      <c r="H913" s="62"/>
      <c r="J913" s="62"/>
    </row>
    <row r="914" spans="8:10" ht="15.75" customHeight="1" x14ac:dyDescent="0.25">
      <c r="H914" s="62"/>
      <c r="J914" s="62"/>
    </row>
    <row r="915" spans="8:10" ht="15.75" customHeight="1" x14ac:dyDescent="0.25">
      <c r="H915" s="62"/>
      <c r="J915" s="62"/>
    </row>
    <row r="916" spans="8:10" ht="15.75" customHeight="1" x14ac:dyDescent="0.25">
      <c r="H916" s="62"/>
      <c r="J916" s="62"/>
    </row>
    <row r="917" spans="8:10" ht="15.75" customHeight="1" x14ac:dyDescent="0.25">
      <c r="H917" s="62"/>
      <c r="J917" s="62"/>
    </row>
    <row r="918" spans="8:10" ht="15.75" customHeight="1" x14ac:dyDescent="0.25">
      <c r="H918" s="62"/>
      <c r="J918" s="62"/>
    </row>
    <row r="919" spans="8:10" ht="15.75" customHeight="1" x14ac:dyDescent="0.25">
      <c r="H919" s="62"/>
      <c r="J919" s="62"/>
    </row>
    <row r="920" spans="8:10" ht="15.75" customHeight="1" x14ac:dyDescent="0.25">
      <c r="H920" s="62"/>
      <c r="J920" s="62"/>
    </row>
    <row r="921" spans="8:10" ht="15.75" customHeight="1" x14ac:dyDescent="0.25">
      <c r="H921" s="62"/>
      <c r="J921" s="62"/>
    </row>
    <row r="922" spans="8:10" ht="15.75" customHeight="1" x14ac:dyDescent="0.25">
      <c r="H922" s="62"/>
      <c r="J922" s="62"/>
    </row>
    <row r="923" spans="8:10" ht="15.75" customHeight="1" x14ac:dyDescent="0.25">
      <c r="H923" s="62"/>
      <c r="J923" s="62"/>
    </row>
    <row r="924" spans="8:10" ht="15.75" customHeight="1" x14ac:dyDescent="0.25">
      <c r="H924" s="62"/>
      <c r="J924" s="62"/>
    </row>
    <row r="925" spans="8:10" ht="15.75" customHeight="1" x14ac:dyDescent="0.25">
      <c r="H925" s="62"/>
      <c r="J925" s="62"/>
    </row>
    <row r="926" spans="8:10" ht="15.75" customHeight="1" x14ac:dyDescent="0.25">
      <c r="H926" s="62"/>
      <c r="J926" s="62"/>
    </row>
    <row r="927" spans="8:10" ht="15.75" customHeight="1" x14ac:dyDescent="0.25">
      <c r="H927" s="62"/>
      <c r="J927" s="62"/>
    </row>
    <row r="928" spans="8:10" ht="15.75" customHeight="1" x14ac:dyDescent="0.25">
      <c r="H928" s="62"/>
      <c r="J928" s="62"/>
    </row>
    <row r="929" spans="8:10" ht="15.75" customHeight="1" x14ac:dyDescent="0.25">
      <c r="H929" s="62"/>
      <c r="J929" s="62"/>
    </row>
    <row r="930" spans="8:10" ht="15.75" customHeight="1" x14ac:dyDescent="0.25">
      <c r="H930" s="62"/>
      <c r="J930" s="62"/>
    </row>
    <row r="931" spans="8:10" ht="15.75" customHeight="1" x14ac:dyDescent="0.25">
      <c r="H931" s="62"/>
      <c r="J931" s="62"/>
    </row>
    <row r="932" spans="8:10" ht="15.75" customHeight="1" x14ac:dyDescent="0.25">
      <c r="H932" s="62"/>
      <c r="J932" s="62"/>
    </row>
    <row r="933" spans="8:10" ht="15.75" customHeight="1" x14ac:dyDescent="0.25">
      <c r="H933" s="62"/>
      <c r="J933" s="62"/>
    </row>
    <row r="934" spans="8:10" ht="15.75" customHeight="1" x14ac:dyDescent="0.25">
      <c r="H934" s="62"/>
      <c r="J934" s="62"/>
    </row>
    <row r="935" spans="8:10" ht="15.75" customHeight="1" x14ac:dyDescent="0.25">
      <c r="H935" s="62"/>
      <c r="J935" s="62"/>
    </row>
    <row r="936" spans="8:10" ht="15.75" customHeight="1" x14ac:dyDescent="0.25">
      <c r="H936" s="62"/>
      <c r="J936" s="62"/>
    </row>
    <row r="937" spans="8:10" ht="15.75" customHeight="1" x14ac:dyDescent="0.25">
      <c r="H937" s="62"/>
      <c r="J937" s="62"/>
    </row>
    <row r="938" spans="8:10" ht="15.75" customHeight="1" x14ac:dyDescent="0.25">
      <c r="H938" s="62"/>
      <c r="J938" s="62"/>
    </row>
    <row r="939" spans="8:10" ht="15.75" customHeight="1" x14ac:dyDescent="0.25">
      <c r="H939" s="62"/>
      <c r="J939" s="62"/>
    </row>
    <row r="940" spans="8:10" ht="15.75" customHeight="1" x14ac:dyDescent="0.25">
      <c r="H940" s="62"/>
      <c r="J940" s="62"/>
    </row>
    <row r="941" spans="8:10" ht="15.75" customHeight="1" x14ac:dyDescent="0.25">
      <c r="H941" s="62"/>
      <c r="J941" s="62"/>
    </row>
    <row r="942" spans="8:10" ht="15.75" customHeight="1" x14ac:dyDescent="0.25">
      <c r="H942" s="62"/>
      <c r="J942" s="62"/>
    </row>
    <row r="943" spans="8:10" ht="15.75" customHeight="1" x14ac:dyDescent="0.25">
      <c r="H943" s="62"/>
      <c r="J943" s="62"/>
    </row>
    <row r="944" spans="8:10" ht="15.75" customHeight="1" x14ac:dyDescent="0.25">
      <c r="H944" s="62"/>
      <c r="J944" s="62"/>
    </row>
    <row r="945" spans="8:10" ht="15.75" customHeight="1" x14ac:dyDescent="0.25">
      <c r="H945" s="62"/>
      <c r="J945" s="62"/>
    </row>
    <row r="946" spans="8:10" ht="15.75" customHeight="1" x14ac:dyDescent="0.25">
      <c r="H946" s="62"/>
      <c r="J946" s="62"/>
    </row>
    <row r="947" spans="8:10" ht="15.75" customHeight="1" x14ac:dyDescent="0.25">
      <c r="H947" s="62"/>
      <c r="J947" s="62"/>
    </row>
    <row r="948" spans="8:10" ht="15.75" customHeight="1" x14ac:dyDescent="0.25">
      <c r="H948" s="62"/>
      <c r="J948" s="62"/>
    </row>
    <row r="949" spans="8:10" ht="15.75" customHeight="1" x14ac:dyDescent="0.25">
      <c r="H949" s="62"/>
      <c r="J949" s="62"/>
    </row>
    <row r="950" spans="8:10" ht="15.75" customHeight="1" x14ac:dyDescent="0.25">
      <c r="H950" s="62"/>
      <c r="J950" s="62"/>
    </row>
    <row r="951" spans="8:10" ht="15.75" customHeight="1" x14ac:dyDescent="0.25">
      <c r="H951" s="62"/>
      <c r="J951" s="62"/>
    </row>
    <row r="952" spans="8:10" ht="15.75" customHeight="1" x14ac:dyDescent="0.25">
      <c r="H952" s="62"/>
      <c r="J952" s="62"/>
    </row>
    <row r="953" spans="8:10" ht="15.75" customHeight="1" x14ac:dyDescent="0.25">
      <c r="H953" s="62"/>
      <c r="J953" s="62"/>
    </row>
    <row r="954" spans="8:10" ht="15.75" customHeight="1" x14ac:dyDescent="0.25">
      <c r="H954" s="62"/>
      <c r="J954" s="62"/>
    </row>
    <row r="955" spans="8:10" ht="15.75" customHeight="1" x14ac:dyDescent="0.25">
      <c r="H955" s="62"/>
      <c r="J955" s="62"/>
    </row>
    <row r="956" spans="8:10" ht="15.75" customHeight="1" x14ac:dyDescent="0.25">
      <c r="H956" s="62"/>
      <c r="J956" s="62"/>
    </row>
    <row r="957" spans="8:10" ht="15.75" customHeight="1" x14ac:dyDescent="0.25">
      <c r="H957" s="62"/>
      <c r="J957" s="62"/>
    </row>
    <row r="958" spans="8:10" ht="15.75" customHeight="1" x14ac:dyDescent="0.25">
      <c r="H958" s="62"/>
      <c r="J958" s="62"/>
    </row>
    <row r="959" spans="8:10" ht="15.75" customHeight="1" x14ac:dyDescent="0.25">
      <c r="H959" s="62"/>
      <c r="J959" s="62"/>
    </row>
    <row r="960" spans="8:10" ht="15.75" customHeight="1" x14ac:dyDescent="0.25">
      <c r="H960" s="62"/>
      <c r="J960" s="62"/>
    </row>
    <row r="961" spans="8:10" ht="15.75" customHeight="1" x14ac:dyDescent="0.25">
      <c r="H961" s="62"/>
      <c r="J961" s="62"/>
    </row>
    <row r="962" spans="8:10" ht="15.75" customHeight="1" x14ac:dyDescent="0.25">
      <c r="H962" s="62"/>
      <c r="J962" s="62"/>
    </row>
    <row r="963" spans="8:10" ht="15.75" customHeight="1" x14ac:dyDescent="0.25">
      <c r="H963" s="62"/>
      <c r="J963" s="62"/>
    </row>
    <row r="964" spans="8:10" ht="15.75" customHeight="1" x14ac:dyDescent="0.25">
      <c r="H964" s="62"/>
      <c r="J964" s="62"/>
    </row>
    <row r="965" spans="8:10" ht="15.75" customHeight="1" x14ac:dyDescent="0.25">
      <c r="H965" s="62"/>
      <c r="J965" s="62"/>
    </row>
    <row r="966" spans="8:10" ht="15.75" customHeight="1" x14ac:dyDescent="0.25">
      <c r="H966" s="62"/>
      <c r="J966" s="62"/>
    </row>
    <row r="967" spans="8:10" ht="15.75" customHeight="1" x14ac:dyDescent="0.25">
      <c r="H967" s="62"/>
      <c r="J967" s="62"/>
    </row>
    <row r="968" spans="8:10" ht="15.75" customHeight="1" x14ac:dyDescent="0.25">
      <c r="H968" s="62"/>
      <c r="J968" s="62"/>
    </row>
    <row r="969" spans="8:10" ht="15.75" customHeight="1" x14ac:dyDescent="0.25">
      <c r="H969" s="62"/>
      <c r="J969" s="62"/>
    </row>
    <row r="970" spans="8:10" ht="15.75" customHeight="1" x14ac:dyDescent="0.25">
      <c r="H970" s="62"/>
      <c r="J970" s="62"/>
    </row>
    <row r="971" spans="8:10" ht="15.75" customHeight="1" x14ac:dyDescent="0.25">
      <c r="H971" s="62"/>
      <c r="J971" s="62"/>
    </row>
    <row r="972" spans="8:10" ht="15.75" customHeight="1" x14ac:dyDescent="0.25">
      <c r="H972" s="62"/>
      <c r="J972" s="62"/>
    </row>
    <row r="973" spans="8:10" ht="15.75" customHeight="1" x14ac:dyDescent="0.25">
      <c r="H973" s="62"/>
      <c r="J973" s="62"/>
    </row>
    <row r="974" spans="8:10" ht="15.75" customHeight="1" x14ac:dyDescent="0.25">
      <c r="H974" s="62"/>
      <c r="J974" s="62"/>
    </row>
    <row r="975" spans="8:10" ht="15.75" customHeight="1" x14ac:dyDescent="0.25">
      <c r="H975" s="62"/>
      <c r="J975" s="62"/>
    </row>
    <row r="976" spans="8:10" ht="15.75" customHeight="1" x14ac:dyDescent="0.25">
      <c r="H976" s="62"/>
      <c r="J976" s="62"/>
    </row>
    <row r="977" spans="8:10" ht="15.75" customHeight="1" x14ac:dyDescent="0.25">
      <c r="H977" s="62"/>
      <c r="J977" s="62"/>
    </row>
    <row r="978" spans="8:10" ht="15.75" customHeight="1" x14ac:dyDescent="0.25">
      <c r="H978" s="62"/>
      <c r="J978" s="62"/>
    </row>
    <row r="979" spans="8:10" ht="15.75" customHeight="1" x14ac:dyDescent="0.25">
      <c r="H979" s="62"/>
      <c r="J979" s="62"/>
    </row>
    <row r="980" spans="8:10" ht="15.75" customHeight="1" x14ac:dyDescent="0.25">
      <c r="H980" s="62"/>
      <c r="J980" s="62"/>
    </row>
    <row r="981" spans="8:10" ht="15.75" customHeight="1" x14ac:dyDescent="0.25">
      <c r="H981" s="62"/>
      <c r="J981" s="62"/>
    </row>
    <row r="982" spans="8:10" ht="15.75" customHeight="1" x14ac:dyDescent="0.25">
      <c r="H982" s="62"/>
      <c r="J982" s="62"/>
    </row>
    <row r="983" spans="8:10" ht="15.75" customHeight="1" x14ac:dyDescent="0.25">
      <c r="H983" s="62"/>
      <c r="J983" s="62"/>
    </row>
    <row r="984" spans="8:10" ht="15.75" customHeight="1" x14ac:dyDescent="0.25">
      <c r="H984" s="62"/>
      <c r="J984" s="62"/>
    </row>
    <row r="985" spans="8:10" ht="15.75" customHeight="1" x14ac:dyDescent="0.25">
      <c r="H985" s="62"/>
      <c r="J985" s="62"/>
    </row>
    <row r="986" spans="8:10" ht="15.75" customHeight="1" x14ac:dyDescent="0.25">
      <c r="H986" s="62"/>
      <c r="J986" s="62"/>
    </row>
    <row r="987" spans="8:10" ht="15.75" customHeight="1" x14ac:dyDescent="0.25">
      <c r="H987" s="62"/>
      <c r="J987" s="62"/>
    </row>
    <row r="988" spans="8:10" ht="15.75" customHeight="1" x14ac:dyDescent="0.25">
      <c r="H988" s="62"/>
      <c r="J988" s="62"/>
    </row>
    <row r="989" spans="8:10" ht="15.75" customHeight="1" x14ac:dyDescent="0.25">
      <c r="H989" s="62"/>
      <c r="J989" s="62"/>
    </row>
    <row r="990" spans="8:10" ht="15.75" customHeight="1" x14ac:dyDescent="0.25">
      <c r="H990" s="62"/>
      <c r="J990" s="62"/>
    </row>
    <row r="991" spans="8:10" ht="15.75" customHeight="1" x14ac:dyDescent="0.25">
      <c r="H991" s="62"/>
      <c r="J991" s="62"/>
    </row>
    <row r="992" spans="8:10" ht="15.75" customHeight="1" x14ac:dyDescent="0.25">
      <c r="H992" s="62"/>
      <c r="J992" s="62"/>
    </row>
    <row r="993" spans="8:10" ht="15.75" customHeight="1" x14ac:dyDescent="0.25">
      <c r="H993" s="62"/>
      <c r="J993" s="62"/>
    </row>
    <row r="994" spans="8:10" ht="15.75" customHeight="1" x14ac:dyDescent="0.25">
      <c r="H994" s="62"/>
      <c r="J994" s="62"/>
    </row>
    <row r="995" spans="8:10" ht="15.75" customHeight="1" x14ac:dyDescent="0.25">
      <c r="H995" s="62"/>
      <c r="J995" s="62"/>
    </row>
    <row r="996" spans="8:10" ht="15.75" customHeight="1" x14ac:dyDescent="0.25">
      <c r="H996" s="62"/>
      <c r="J996" s="62"/>
    </row>
    <row r="997" spans="8:10" ht="15.75" customHeight="1" x14ac:dyDescent="0.25">
      <c r="H997" s="62"/>
      <c r="J997" s="62"/>
    </row>
    <row r="998" spans="8:10" ht="15.75" customHeight="1" x14ac:dyDescent="0.25">
      <c r="H998" s="62"/>
      <c r="J998" s="62"/>
    </row>
    <row r="999" spans="8:10" ht="15.75" customHeight="1" x14ac:dyDescent="0.25">
      <c r="H999" s="62"/>
      <c r="J999" s="62"/>
    </row>
    <row r="1000" spans="8:10" ht="15.75" customHeight="1" x14ac:dyDescent="0.25">
      <c r="H1000" s="62"/>
      <c r="J1000" s="62"/>
    </row>
  </sheetData>
  <mergeCells count="4">
    <mergeCell ref="B1:F5"/>
    <mergeCell ref="B8:F8"/>
    <mergeCell ref="B9:F9"/>
    <mergeCell ref="B10:F10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workbookViewId="0">
      <selection activeCell="C20" sqref="C20"/>
    </sheetView>
  </sheetViews>
  <sheetFormatPr baseColWidth="10" defaultColWidth="14.42578125" defaultRowHeight="15" customHeight="1" x14ac:dyDescent="0.25"/>
  <cols>
    <col min="1" max="1" width="11" customWidth="1"/>
    <col min="2" max="2" width="32.5703125" customWidth="1"/>
    <col min="3" max="4" width="17.28515625" customWidth="1"/>
    <col min="5" max="6" width="11" customWidth="1"/>
    <col min="7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6"/>
      <c r="C5" s="6"/>
      <c r="D5" s="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B8" s="373" t="s">
        <v>1</v>
      </c>
      <c r="C8" s="372"/>
      <c r="D8" s="372"/>
    </row>
    <row r="9" spans="1:26" x14ac:dyDescent="0.25">
      <c r="B9" s="374" t="s">
        <v>233</v>
      </c>
      <c r="C9" s="372"/>
      <c r="D9" s="372"/>
    </row>
    <row r="10" spans="1:26" x14ac:dyDescent="0.25">
      <c r="B10" s="371" t="s">
        <v>417</v>
      </c>
      <c r="C10" s="372"/>
      <c r="D10" s="372"/>
    </row>
    <row r="11" spans="1:26" ht="7.5" customHeight="1" x14ac:dyDescent="0.25"/>
    <row r="12" spans="1:26" ht="12" customHeight="1" x14ac:dyDescent="0.25">
      <c r="A12" s="12"/>
      <c r="B12" s="11" t="s">
        <v>4</v>
      </c>
      <c r="C12" s="11" t="s">
        <v>234</v>
      </c>
      <c r="D12" s="11" t="s">
        <v>418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D13" s="110">
        <v>761</v>
      </c>
    </row>
    <row r="14" spans="1:26" x14ac:dyDescent="0.25">
      <c r="A14" s="19"/>
      <c r="B14" s="115" t="s">
        <v>240</v>
      </c>
      <c r="C14" s="103">
        <f t="shared" ref="C14:D14" si="0">+C15+C21+C22</f>
        <v>74036725</v>
      </c>
      <c r="D14" s="103">
        <f t="shared" si="0"/>
        <v>74036725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20"/>
      <c r="B15" s="18" t="s">
        <v>266</v>
      </c>
      <c r="C15" s="133">
        <f t="shared" ref="C15:D15" si="1">+C16+C19+C20</f>
        <v>74036725</v>
      </c>
      <c r="D15" s="145">
        <f t="shared" si="1"/>
        <v>74036725</v>
      </c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x14ac:dyDescent="0.25">
      <c r="B16" s="19" t="s">
        <v>241</v>
      </c>
      <c r="C16" s="106">
        <f t="shared" ref="C16:D16" si="2">+C17+C18</f>
        <v>63013602</v>
      </c>
      <c r="D16" s="116">
        <f t="shared" si="2"/>
        <v>63013602</v>
      </c>
    </row>
    <row r="17" spans="1:26" x14ac:dyDescent="0.25">
      <c r="A17" s="8"/>
      <c r="B17" s="8" t="s">
        <v>267</v>
      </c>
      <c r="C17" s="106">
        <f t="shared" ref="C17:C22" si="3">SUM(D17)</f>
        <v>54544005</v>
      </c>
      <c r="D17" s="116">
        <f>+'ESPEC B'!D28</f>
        <v>54544005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8"/>
      <c r="B18" s="8" t="s">
        <v>268</v>
      </c>
      <c r="C18" s="106">
        <f t="shared" si="3"/>
        <v>8469597</v>
      </c>
      <c r="D18" s="116">
        <f>+'ESPEC B'!E28</f>
        <v>8469597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B19" s="19" t="s">
        <v>242</v>
      </c>
      <c r="C19" s="106">
        <f t="shared" si="3"/>
        <v>5515275</v>
      </c>
      <c r="D19" s="116">
        <f>+'ESPEC B'!D49</f>
        <v>5515275</v>
      </c>
    </row>
    <row r="20" spans="1:26" x14ac:dyDescent="0.25">
      <c r="B20" s="19" t="s">
        <v>243</v>
      </c>
      <c r="C20" s="106">
        <f t="shared" si="3"/>
        <v>5507848</v>
      </c>
      <c r="D20" s="116">
        <f>+'ESPEC B'!D75</f>
        <v>5507848</v>
      </c>
    </row>
    <row r="21" spans="1:26" ht="15.75" customHeight="1" x14ac:dyDescent="0.25">
      <c r="B21" s="19" t="s">
        <v>244</v>
      </c>
      <c r="C21" s="106">
        <f t="shared" si="3"/>
        <v>0</v>
      </c>
      <c r="D21" s="116">
        <f>+'ESPEC B'!D94</f>
        <v>0</v>
      </c>
    </row>
    <row r="22" spans="1:26" ht="15.75" customHeight="1" x14ac:dyDescent="0.25">
      <c r="B22" s="19" t="s">
        <v>245</v>
      </c>
      <c r="C22" s="106">
        <f t="shared" si="3"/>
        <v>0</v>
      </c>
      <c r="D22" s="116">
        <f>+'ESPEC B'!D96</f>
        <v>0</v>
      </c>
    </row>
    <row r="23" spans="1:26" ht="15.75" customHeight="1" x14ac:dyDescent="0.25">
      <c r="A23" s="19"/>
      <c r="B23" s="115" t="s">
        <v>246</v>
      </c>
      <c r="C23" s="103">
        <f t="shared" ref="C23:D23" si="4">+C24+C27+C28</f>
        <v>961250</v>
      </c>
      <c r="D23" s="103">
        <f t="shared" si="4"/>
        <v>961250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8"/>
      <c r="B24" s="18" t="s">
        <v>269</v>
      </c>
      <c r="C24" s="106">
        <f t="shared" ref="C24:D24" si="5">+C25+C26</f>
        <v>961250</v>
      </c>
      <c r="D24" s="145">
        <f t="shared" si="5"/>
        <v>961250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 x14ac:dyDescent="0.25">
      <c r="B25" s="19" t="s">
        <v>247</v>
      </c>
      <c r="C25" s="106">
        <f t="shared" ref="C25:C28" si="6">SUM(D25)</f>
        <v>961250</v>
      </c>
      <c r="D25" s="116">
        <f>+'ESPEC B'!D90</f>
        <v>961250</v>
      </c>
    </row>
    <row r="26" spans="1:26" ht="15.75" customHeight="1" x14ac:dyDescent="0.25">
      <c r="B26" s="19" t="s">
        <v>248</v>
      </c>
      <c r="C26" s="106">
        <f t="shared" si="6"/>
        <v>0</v>
      </c>
      <c r="D26" s="145">
        <f>+'ESPEC B'!D98</f>
        <v>0</v>
      </c>
    </row>
    <row r="27" spans="1:26" ht="15.75" customHeight="1" x14ac:dyDescent="0.25">
      <c r="B27" s="19" t="s">
        <v>249</v>
      </c>
      <c r="C27" s="106">
        <f t="shared" si="6"/>
        <v>0</v>
      </c>
      <c r="D27" s="116">
        <f>+'ESPEC B'!D100</f>
        <v>0</v>
      </c>
    </row>
    <row r="28" spans="1:26" ht="15.75" customHeight="1" x14ac:dyDescent="0.25">
      <c r="B28" s="19" t="s">
        <v>250</v>
      </c>
      <c r="C28" s="106">
        <f t="shared" si="6"/>
        <v>0</v>
      </c>
      <c r="D28" s="116">
        <f>+'ESPEC B'!D102</f>
        <v>0</v>
      </c>
    </row>
    <row r="29" spans="1:26" ht="15.75" customHeight="1" x14ac:dyDescent="0.25">
      <c r="A29" s="19"/>
      <c r="B29" s="115" t="s">
        <v>32</v>
      </c>
      <c r="C29" s="103">
        <f t="shared" ref="C29:D29" si="7">+C30</f>
        <v>0</v>
      </c>
      <c r="D29" s="103">
        <f t="shared" si="7"/>
        <v>0</v>
      </c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B30" s="105" t="s">
        <v>252</v>
      </c>
      <c r="C30" s="106">
        <f>SUM(D30)</f>
        <v>0</v>
      </c>
      <c r="D30" s="150">
        <f>+'ESPEC B'!D104</f>
        <v>0</v>
      </c>
    </row>
    <row r="31" spans="1:26" ht="15.75" customHeight="1" x14ac:dyDescent="0.25">
      <c r="A31" s="19"/>
      <c r="B31" s="115" t="s">
        <v>40</v>
      </c>
      <c r="C31" s="103">
        <f t="shared" ref="C31:D31" si="8">+C14+C23+C29</f>
        <v>74997975</v>
      </c>
      <c r="D31" s="103">
        <f t="shared" si="8"/>
        <v>74997975</v>
      </c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B8:D8"/>
    <mergeCell ref="B9:D9"/>
    <mergeCell ref="B10:D10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tabSelected="1" topLeftCell="A16" workbookViewId="0">
      <selection activeCell="I14" sqref="I14:L35"/>
    </sheetView>
  </sheetViews>
  <sheetFormatPr baseColWidth="10" defaultColWidth="14.42578125" defaultRowHeight="15" customHeight="1" x14ac:dyDescent="0.25"/>
  <cols>
    <col min="1" max="1" width="4.28515625" customWidth="1"/>
    <col min="2" max="2" width="4.42578125" customWidth="1"/>
    <col min="3" max="3" width="4.140625" customWidth="1"/>
    <col min="4" max="4" width="6.28515625" customWidth="1"/>
    <col min="5" max="5" width="5.85546875" customWidth="1"/>
    <col min="6" max="6" width="4.85546875" customWidth="1"/>
    <col min="7" max="7" width="40.5703125" customWidth="1"/>
    <col min="8" max="8" width="18.7109375" customWidth="1"/>
    <col min="9" max="9" width="18.7109375" style="361" customWidth="1"/>
    <col min="10" max="10" width="17.85546875" customWidth="1"/>
    <col min="11" max="11" width="14.140625" customWidth="1"/>
    <col min="12" max="13" width="16.28515625" style="63" customWidth="1"/>
    <col min="14" max="14" width="11" style="63" customWidth="1"/>
    <col min="15" max="18" width="9" style="63" customWidth="1"/>
    <col min="19" max="27" width="9" customWidth="1"/>
  </cols>
  <sheetData>
    <row r="1" spans="1:27" x14ac:dyDescent="0.25">
      <c r="B1" s="1"/>
      <c r="C1" s="1"/>
      <c r="D1" s="1"/>
      <c r="E1" s="1"/>
      <c r="F1" s="1"/>
      <c r="G1" s="1"/>
      <c r="H1" s="60"/>
      <c r="I1" s="357"/>
      <c r="J1" s="2"/>
      <c r="K1" s="60"/>
      <c r="L1" s="2"/>
      <c r="M1" s="2"/>
      <c r="N1" s="2"/>
      <c r="O1" s="2"/>
      <c r="P1" s="2"/>
      <c r="Q1" s="2"/>
      <c r="R1" s="2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1"/>
      <c r="C2" s="1"/>
      <c r="D2" s="1"/>
      <c r="E2" s="1"/>
      <c r="F2" s="1"/>
      <c r="G2" s="1"/>
      <c r="H2" s="60"/>
      <c r="I2" s="357"/>
      <c r="J2" s="2"/>
      <c r="K2" s="60"/>
      <c r="L2" s="2"/>
      <c r="M2" s="2"/>
      <c r="N2" s="2"/>
      <c r="O2" s="2"/>
      <c r="P2" s="2"/>
      <c r="Q2" s="2"/>
      <c r="R2" s="2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60"/>
      <c r="I3" s="357"/>
      <c r="J3" s="2"/>
      <c r="K3" s="60"/>
      <c r="L3" s="2"/>
      <c r="M3" s="2"/>
      <c r="N3" s="2"/>
      <c r="O3" s="2"/>
      <c r="P3" s="2"/>
      <c r="Q3" s="2"/>
      <c r="R3" s="2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1"/>
      <c r="B4" s="1"/>
      <c r="C4" s="1"/>
      <c r="D4" s="1"/>
      <c r="E4" s="1"/>
      <c r="F4" s="1"/>
      <c r="G4" s="1"/>
      <c r="H4" s="60"/>
      <c r="I4" s="357"/>
      <c r="J4" s="2"/>
      <c r="K4" s="60"/>
      <c r="L4" s="2"/>
      <c r="M4" s="2"/>
      <c r="N4" s="2"/>
      <c r="O4" s="2"/>
      <c r="P4" s="2"/>
      <c r="Q4" s="2"/>
      <c r="R4" s="2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6"/>
      <c r="B5" s="6"/>
      <c r="C5" s="6"/>
      <c r="D5" s="6"/>
      <c r="E5" s="6"/>
      <c r="F5" s="6"/>
      <c r="G5" s="6"/>
      <c r="H5" s="61"/>
      <c r="I5" s="358"/>
      <c r="J5" s="2"/>
      <c r="K5" s="60"/>
      <c r="L5" s="2"/>
      <c r="M5" s="2"/>
      <c r="N5" s="2"/>
      <c r="O5" s="2"/>
      <c r="P5" s="2"/>
      <c r="Q5" s="2"/>
      <c r="R5" s="2"/>
      <c r="S5" s="1"/>
      <c r="T5" s="1"/>
      <c r="U5" s="1"/>
      <c r="V5" s="1"/>
      <c r="W5" s="1"/>
      <c r="X5" s="1"/>
      <c r="Y5" s="1"/>
      <c r="Z5" s="1"/>
      <c r="AA5" s="1"/>
    </row>
    <row r="6" spans="1:27" ht="15.75" customHeight="1" x14ac:dyDescent="0.25">
      <c r="H6" s="62"/>
      <c r="I6" s="359"/>
      <c r="J6" s="63"/>
      <c r="K6" s="62"/>
    </row>
    <row r="7" spans="1:27" ht="12.75" customHeight="1" x14ac:dyDescent="0.25">
      <c r="A7" s="7" t="str">
        <f>+necfinan!B7</f>
        <v>ORDENANZA N° 7091/2020</v>
      </c>
      <c r="B7" s="8"/>
      <c r="C7" s="8"/>
      <c r="D7" s="8"/>
      <c r="E7" s="8"/>
      <c r="F7" s="8"/>
      <c r="G7" s="8"/>
      <c r="H7" s="65"/>
      <c r="I7" s="360"/>
      <c r="J7" s="66"/>
      <c r="K7" s="65"/>
      <c r="L7" s="66"/>
      <c r="M7" s="66"/>
      <c r="N7" s="66"/>
      <c r="O7" s="66"/>
      <c r="P7" s="66"/>
      <c r="Q7" s="66"/>
      <c r="R7" s="66"/>
      <c r="S7" s="8"/>
      <c r="T7" s="8"/>
      <c r="U7" s="8"/>
      <c r="V7" s="8"/>
      <c r="W7" s="8"/>
      <c r="X7" s="8"/>
      <c r="Y7" s="8"/>
      <c r="Z7" s="8"/>
      <c r="AA7" s="8"/>
    </row>
    <row r="8" spans="1:27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H8" s="372"/>
      <c r="J8" s="63"/>
      <c r="K8" s="62"/>
    </row>
    <row r="9" spans="1:27" x14ac:dyDescent="0.25">
      <c r="A9" s="19" t="s">
        <v>67</v>
      </c>
      <c r="B9" s="19"/>
      <c r="C9" s="19"/>
      <c r="H9" s="62"/>
      <c r="I9" s="359"/>
      <c r="J9" s="63"/>
      <c r="K9" s="62"/>
    </row>
    <row r="10" spans="1:27" x14ac:dyDescent="0.25">
      <c r="A10" s="376" t="s">
        <v>68</v>
      </c>
      <c r="B10" s="377"/>
      <c r="C10" s="377"/>
      <c r="D10" s="377"/>
      <c r="E10" s="377"/>
      <c r="F10" s="378"/>
      <c r="G10" s="379" t="s">
        <v>69</v>
      </c>
      <c r="H10" s="68" t="s">
        <v>5</v>
      </c>
      <c r="I10" s="362"/>
      <c r="J10" s="63"/>
      <c r="K10" s="62"/>
    </row>
    <row r="11" spans="1:27" x14ac:dyDescent="0.25">
      <c r="A11" s="69" t="s">
        <v>70</v>
      </c>
      <c r="B11" s="69" t="s">
        <v>71</v>
      </c>
      <c r="C11" s="69" t="s">
        <v>72</v>
      </c>
      <c r="D11" s="69" t="s">
        <v>73</v>
      </c>
      <c r="E11" s="69" t="s">
        <v>74</v>
      </c>
      <c r="F11" s="69" t="s">
        <v>75</v>
      </c>
      <c r="G11" s="380"/>
      <c r="H11" s="68" t="s">
        <v>76</v>
      </c>
      <c r="I11" s="362"/>
      <c r="J11" s="63"/>
      <c r="K11" s="62"/>
    </row>
    <row r="12" spans="1:27" x14ac:dyDescent="0.25">
      <c r="A12" s="70">
        <v>1</v>
      </c>
      <c r="B12" s="70"/>
      <c r="C12" s="70"/>
      <c r="D12" s="70"/>
      <c r="E12" s="71"/>
      <c r="F12" s="71"/>
      <c r="G12" s="72" t="s">
        <v>7</v>
      </c>
      <c r="H12" s="73">
        <f>+H13+H30+H37</f>
        <v>3868381613</v>
      </c>
      <c r="I12" s="363"/>
      <c r="J12" s="66"/>
      <c r="K12" s="65"/>
      <c r="L12" s="66"/>
      <c r="M12" s="66"/>
      <c r="N12" s="66"/>
      <c r="O12" s="66"/>
      <c r="P12" s="66"/>
      <c r="Q12" s="66"/>
      <c r="R12" s="66"/>
      <c r="S12" s="8"/>
      <c r="T12" s="8"/>
      <c r="U12" s="8"/>
      <c r="V12" s="8"/>
      <c r="W12" s="8"/>
      <c r="X12" s="8"/>
      <c r="Y12" s="8"/>
      <c r="Z12" s="8"/>
      <c r="AA12" s="8"/>
    </row>
    <row r="13" spans="1:27" x14ac:dyDescent="0.25">
      <c r="A13" s="70">
        <v>1</v>
      </c>
      <c r="B13" s="70">
        <v>1</v>
      </c>
      <c r="C13" s="70"/>
      <c r="D13" s="70"/>
      <c r="E13" s="71"/>
      <c r="F13" s="71"/>
      <c r="G13" s="72" t="s">
        <v>77</v>
      </c>
      <c r="H13" s="73">
        <f>+H14+H24</f>
        <v>1389734316</v>
      </c>
      <c r="I13" s="363"/>
      <c r="J13" s="66"/>
      <c r="K13" s="65"/>
      <c r="L13" s="66"/>
      <c r="M13" s="66"/>
      <c r="N13" s="66"/>
      <c r="O13" s="66"/>
      <c r="P13" s="66"/>
      <c r="Q13" s="66"/>
      <c r="R13" s="66"/>
      <c r="S13" s="8"/>
      <c r="T13" s="8"/>
      <c r="U13" s="8"/>
      <c r="V13" s="8"/>
      <c r="W13" s="8"/>
      <c r="X13" s="8"/>
      <c r="Y13" s="8"/>
      <c r="Z13" s="8"/>
      <c r="AA13" s="8"/>
    </row>
    <row r="14" spans="1:27" x14ac:dyDescent="0.25">
      <c r="A14" s="70">
        <v>1</v>
      </c>
      <c r="B14" s="70">
        <v>1</v>
      </c>
      <c r="C14" s="70">
        <v>1</v>
      </c>
      <c r="D14" s="70"/>
      <c r="E14" s="71"/>
      <c r="F14" s="71"/>
      <c r="G14" s="72" t="s">
        <v>78</v>
      </c>
      <c r="H14" s="73">
        <f>SUM(H20:H23)+H15</f>
        <v>1389734316</v>
      </c>
      <c r="I14" s="363"/>
      <c r="J14" s="66"/>
      <c r="K14" s="65"/>
      <c r="L14" s="66"/>
      <c r="M14" s="66"/>
      <c r="N14" s="66"/>
      <c r="O14" s="66"/>
      <c r="P14" s="66"/>
      <c r="Q14" s="66"/>
      <c r="R14" s="66"/>
      <c r="S14" s="8"/>
      <c r="T14" s="8"/>
      <c r="U14" s="8"/>
      <c r="V14" s="8"/>
      <c r="W14" s="8"/>
      <c r="X14" s="8"/>
      <c r="Y14" s="8"/>
      <c r="Z14" s="8"/>
      <c r="AA14" s="8"/>
    </row>
    <row r="15" spans="1:27" x14ac:dyDescent="0.25">
      <c r="A15" s="74">
        <v>1</v>
      </c>
      <c r="B15" s="74">
        <v>1</v>
      </c>
      <c r="C15" s="74">
        <v>1</v>
      </c>
      <c r="D15" s="75" t="s">
        <v>79</v>
      </c>
      <c r="E15" s="76"/>
      <c r="F15" s="76"/>
      <c r="G15" s="77" t="s">
        <v>80</v>
      </c>
      <c r="H15" s="78">
        <f>SUM(H16:H19)</f>
        <v>1389734316</v>
      </c>
      <c r="I15" s="369"/>
      <c r="J15" s="367"/>
      <c r="K15" s="368"/>
      <c r="L15" s="66"/>
      <c r="M15" s="66"/>
      <c r="N15" s="66"/>
      <c r="O15" s="66"/>
      <c r="P15" s="66"/>
      <c r="Q15" s="66"/>
      <c r="R15" s="66"/>
      <c r="S15" s="8"/>
      <c r="T15" s="8"/>
      <c r="U15" s="8"/>
      <c r="V15" s="8"/>
      <c r="W15" s="8"/>
      <c r="X15" s="8"/>
      <c r="Y15" s="8"/>
      <c r="Z15" s="8"/>
      <c r="AA15" s="8"/>
    </row>
    <row r="16" spans="1:27" x14ac:dyDescent="0.25">
      <c r="A16" s="76">
        <v>1</v>
      </c>
      <c r="B16" s="76">
        <v>1</v>
      </c>
      <c r="C16" s="76">
        <v>1</v>
      </c>
      <c r="D16" s="79" t="s">
        <v>79</v>
      </c>
      <c r="E16" s="79" t="s">
        <v>79</v>
      </c>
      <c r="F16" s="76"/>
      <c r="G16" s="80" t="s">
        <v>81</v>
      </c>
      <c r="H16" s="81">
        <v>848737749</v>
      </c>
      <c r="I16" s="358"/>
      <c r="J16" s="66"/>
      <c r="K16" s="66"/>
      <c r="L16" s="66"/>
      <c r="M16" s="66"/>
      <c r="N16" s="66"/>
      <c r="O16" s="66"/>
      <c r="P16" s="66"/>
      <c r="Q16" s="66"/>
      <c r="R16" s="66"/>
      <c r="S16" s="8"/>
      <c r="T16" s="8"/>
      <c r="U16" s="8"/>
      <c r="V16" s="8"/>
      <c r="W16" s="8"/>
      <c r="X16" s="8"/>
      <c r="Y16" s="8"/>
      <c r="Z16" s="8"/>
      <c r="AA16" s="8"/>
    </row>
    <row r="17" spans="1:27" x14ac:dyDescent="0.25">
      <c r="A17" s="76">
        <v>1</v>
      </c>
      <c r="B17" s="76">
        <v>1</v>
      </c>
      <c r="C17" s="76">
        <v>1</v>
      </c>
      <c r="D17" s="79" t="s">
        <v>79</v>
      </c>
      <c r="E17" s="79" t="s">
        <v>82</v>
      </c>
      <c r="F17" s="76"/>
      <c r="G17" s="80" t="s">
        <v>83</v>
      </c>
      <c r="H17" s="81">
        <v>46552435</v>
      </c>
      <c r="I17" s="358"/>
      <c r="J17" s="66"/>
      <c r="K17" s="66"/>
      <c r="L17" s="66"/>
      <c r="M17" s="66"/>
      <c r="N17" s="66"/>
      <c r="O17" s="66"/>
      <c r="P17" s="66"/>
      <c r="Q17" s="66"/>
      <c r="R17" s="66"/>
      <c r="S17" s="8"/>
      <c r="T17" s="8"/>
      <c r="U17" s="8"/>
      <c r="V17" s="8"/>
      <c r="W17" s="8"/>
      <c r="X17" s="8"/>
      <c r="Y17" s="8"/>
      <c r="Z17" s="8"/>
      <c r="AA17" s="8"/>
    </row>
    <row r="18" spans="1:27" x14ac:dyDescent="0.25">
      <c r="A18" s="76">
        <v>1</v>
      </c>
      <c r="B18" s="76">
        <v>1</v>
      </c>
      <c r="C18" s="76">
        <v>1</v>
      </c>
      <c r="D18" s="79" t="s">
        <v>79</v>
      </c>
      <c r="E18" s="79" t="s">
        <v>84</v>
      </c>
      <c r="F18" s="76"/>
      <c r="G18" s="80" t="s">
        <v>85</v>
      </c>
      <c r="H18" s="81">
        <v>428354727</v>
      </c>
      <c r="I18" s="358"/>
      <c r="J18" s="66"/>
      <c r="K18" s="66"/>
      <c r="L18" s="66"/>
      <c r="M18" s="66"/>
      <c r="N18" s="66"/>
      <c r="O18" s="66"/>
      <c r="P18" s="66"/>
      <c r="Q18" s="66"/>
      <c r="R18" s="66"/>
      <c r="S18" s="8"/>
      <c r="T18" s="8"/>
      <c r="U18" s="8"/>
      <c r="V18" s="8"/>
      <c r="W18" s="8"/>
      <c r="X18" s="8"/>
      <c r="Y18" s="8"/>
      <c r="Z18" s="8"/>
      <c r="AA18" s="8"/>
    </row>
    <row r="19" spans="1:27" x14ac:dyDescent="0.25">
      <c r="A19" s="76">
        <v>1</v>
      </c>
      <c r="B19" s="76">
        <v>1</v>
      </c>
      <c r="C19" s="76">
        <v>1</v>
      </c>
      <c r="D19" s="79" t="s">
        <v>79</v>
      </c>
      <c r="E19" s="79" t="s">
        <v>86</v>
      </c>
      <c r="F19" s="76"/>
      <c r="G19" s="80" t="s">
        <v>87</v>
      </c>
      <c r="H19" s="81">
        <v>66089405</v>
      </c>
      <c r="I19" s="358"/>
      <c r="J19" s="66"/>
      <c r="K19" s="66"/>
      <c r="L19" s="66"/>
      <c r="M19" s="66"/>
      <c r="N19" s="66"/>
      <c r="O19" s="66"/>
      <c r="P19" s="66"/>
      <c r="Q19" s="66"/>
      <c r="R19" s="66"/>
      <c r="S19" s="8"/>
      <c r="T19" s="8"/>
      <c r="U19" s="8"/>
      <c r="V19" s="8"/>
      <c r="W19" s="8"/>
      <c r="X19" s="8"/>
      <c r="Y19" s="8"/>
      <c r="Z19" s="8"/>
      <c r="AA19" s="8"/>
    </row>
    <row r="20" spans="1:27" x14ac:dyDescent="0.25">
      <c r="A20" s="76">
        <v>1</v>
      </c>
      <c r="B20" s="76">
        <v>1</v>
      </c>
      <c r="C20" s="76">
        <v>1</v>
      </c>
      <c r="D20" s="79" t="s">
        <v>79</v>
      </c>
      <c r="E20" s="79" t="s">
        <v>88</v>
      </c>
      <c r="F20" s="76"/>
      <c r="G20" s="80" t="s">
        <v>89</v>
      </c>
      <c r="H20" s="81">
        <v>0</v>
      </c>
      <c r="I20" s="358"/>
      <c r="J20" s="66"/>
      <c r="K20" s="66"/>
      <c r="L20" s="66"/>
      <c r="M20" s="66"/>
      <c r="N20" s="66"/>
      <c r="O20" s="66"/>
      <c r="P20" s="66"/>
      <c r="Q20" s="66"/>
      <c r="R20" s="66"/>
      <c r="S20" s="8"/>
      <c r="T20" s="8"/>
      <c r="U20" s="8"/>
      <c r="V20" s="8"/>
      <c r="W20" s="8"/>
      <c r="X20" s="8"/>
      <c r="Y20" s="8"/>
      <c r="Z20" s="8"/>
      <c r="AA20" s="8"/>
    </row>
    <row r="21" spans="1:27" ht="15.75" customHeight="1" x14ac:dyDescent="0.25">
      <c r="A21" s="76">
        <v>1</v>
      </c>
      <c r="B21" s="76">
        <v>1</v>
      </c>
      <c r="C21" s="76">
        <v>1</v>
      </c>
      <c r="D21" s="79" t="s">
        <v>79</v>
      </c>
      <c r="E21" s="79" t="s">
        <v>90</v>
      </c>
      <c r="F21" s="76"/>
      <c r="G21" s="80" t="s">
        <v>91</v>
      </c>
      <c r="H21" s="82">
        <v>0</v>
      </c>
      <c r="I21" s="365"/>
      <c r="J21" s="66"/>
      <c r="K21" s="66"/>
      <c r="L21" s="66"/>
      <c r="M21" s="356"/>
      <c r="N21" s="66"/>
      <c r="O21" s="66"/>
      <c r="P21" s="66"/>
      <c r="Q21" s="66"/>
      <c r="R21" s="66"/>
      <c r="S21" s="8"/>
      <c r="T21" s="8"/>
      <c r="U21" s="8"/>
      <c r="V21" s="8"/>
      <c r="W21" s="8"/>
      <c r="X21" s="8"/>
      <c r="Y21" s="8"/>
      <c r="Z21" s="8"/>
      <c r="AA21" s="8"/>
    </row>
    <row r="22" spans="1:27" ht="15.75" customHeight="1" x14ac:dyDescent="0.25">
      <c r="A22" s="76">
        <v>1</v>
      </c>
      <c r="B22" s="76">
        <v>1</v>
      </c>
      <c r="C22" s="76">
        <v>1</v>
      </c>
      <c r="D22" s="79" t="s">
        <v>79</v>
      </c>
      <c r="E22" s="79" t="s">
        <v>92</v>
      </c>
      <c r="F22" s="76"/>
      <c r="G22" s="80" t="s">
        <v>93</v>
      </c>
      <c r="H22" s="82">
        <v>0</v>
      </c>
      <c r="I22" s="365"/>
      <c r="J22" s="66"/>
      <c r="K22" s="66"/>
      <c r="L22" s="66"/>
      <c r="M22" s="66"/>
      <c r="N22" s="66"/>
      <c r="O22" s="66"/>
      <c r="P22" s="66"/>
      <c r="Q22" s="66"/>
      <c r="R22" s="66"/>
      <c r="S22" s="8"/>
      <c r="T22" s="8"/>
      <c r="U22" s="8"/>
      <c r="V22" s="8"/>
      <c r="W22" s="8"/>
      <c r="X22" s="8"/>
      <c r="Y22" s="8"/>
      <c r="Z22" s="8"/>
      <c r="AA22" s="8"/>
    </row>
    <row r="23" spans="1:27" ht="12.75" customHeight="1" x14ac:dyDescent="0.25">
      <c r="A23" s="76">
        <v>1</v>
      </c>
      <c r="B23" s="76">
        <v>1</v>
      </c>
      <c r="C23" s="76">
        <v>1</v>
      </c>
      <c r="D23" s="79" t="s">
        <v>79</v>
      </c>
      <c r="E23" s="79" t="s">
        <v>94</v>
      </c>
      <c r="F23" s="76"/>
      <c r="G23" s="80" t="s">
        <v>95</v>
      </c>
      <c r="H23" s="82"/>
      <c r="I23" s="365"/>
      <c r="J23" s="66"/>
      <c r="K23" s="66"/>
      <c r="L23" s="66"/>
      <c r="M23" s="66"/>
      <c r="N23" s="66"/>
      <c r="O23" s="66"/>
      <c r="P23" s="66"/>
      <c r="Q23" s="66"/>
      <c r="R23" s="66"/>
      <c r="S23" s="8"/>
      <c r="T23" s="8"/>
      <c r="U23" s="8"/>
      <c r="V23" s="8"/>
      <c r="W23" s="8"/>
      <c r="X23" s="8"/>
      <c r="Y23" s="8"/>
      <c r="Z23" s="8"/>
      <c r="AA23" s="8"/>
    </row>
    <row r="24" spans="1:27" ht="12.75" customHeight="1" x14ac:dyDescent="0.25">
      <c r="A24" s="70">
        <v>1</v>
      </c>
      <c r="B24" s="70">
        <v>1</v>
      </c>
      <c r="C24" s="70">
        <v>3</v>
      </c>
      <c r="D24" s="83"/>
      <c r="E24" s="84"/>
      <c r="F24" s="71"/>
      <c r="G24" s="72" t="s">
        <v>96</v>
      </c>
      <c r="H24" s="73">
        <f>+H25</f>
        <v>0</v>
      </c>
      <c r="I24" s="363"/>
      <c r="J24" s="66"/>
      <c r="K24" s="66"/>
      <c r="L24" s="66"/>
      <c r="M24" s="66"/>
      <c r="N24" s="66"/>
      <c r="O24" s="66"/>
      <c r="P24" s="66"/>
      <c r="Q24" s="66"/>
      <c r="R24" s="66"/>
      <c r="S24" s="8"/>
      <c r="T24" s="8"/>
      <c r="U24" s="8"/>
      <c r="V24" s="8"/>
      <c r="W24" s="8"/>
      <c r="X24" s="8"/>
      <c r="Y24" s="8"/>
      <c r="Z24" s="8"/>
      <c r="AA24" s="8"/>
    </row>
    <row r="25" spans="1:27" ht="12.75" customHeight="1" x14ac:dyDescent="0.25">
      <c r="A25" s="74">
        <v>1</v>
      </c>
      <c r="B25" s="74">
        <v>1</v>
      </c>
      <c r="C25" s="74">
        <v>3</v>
      </c>
      <c r="D25" s="75" t="s">
        <v>79</v>
      </c>
      <c r="E25" s="79"/>
      <c r="F25" s="76"/>
      <c r="G25" s="77" t="s">
        <v>97</v>
      </c>
      <c r="H25" s="78">
        <f>SUM(H26:H29)</f>
        <v>0</v>
      </c>
      <c r="I25" s="364"/>
      <c r="J25" s="66"/>
      <c r="K25" s="66"/>
      <c r="L25" s="66"/>
      <c r="M25" s="66"/>
      <c r="N25" s="66"/>
      <c r="O25" s="66"/>
      <c r="P25" s="66"/>
      <c r="Q25" s="66"/>
      <c r="R25" s="66"/>
      <c r="S25" s="8"/>
      <c r="T25" s="8"/>
      <c r="U25" s="8"/>
      <c r="V25" s="8"/>
      <c r="W25" s="8"/>
      <c r="X25" s="8"/>
      <c r="Y25" s="8"/>
      <c r="Z25" s="8"/>
      <c r="AA25" s="8"/>
    </row>
    <row r="26" spans="1:27" ht="12.75" customHeight="1" x14ac:dyDescent="0.25">
      <c r="A26" s="76">
        <v>1</v>
      </c>
      <c r="B26" s="76">
        <v>1</v>
      </c>
      <c r="C26" s="76">
        <v>3</v>
      </c>
      <c r="D26" s="79" t="s">
        <v>79</v>
      </c>
      <c r="E26" s="79" t="s">
        <v>79</v>
      </c>
      <c r="F26" s="76"/>
      <c r="G26" s="80" t="s">
        <v>98</v>
      </c>
      <c r="H26" s="82">
        <v>0</v>
      </c>
      <c r="I26" s="365"/>
      <c r="J26" s="66"/>
      <c r="K26" s="66"/>
      <c r="L26" s="66"/>
      <c r="M26" s="66"/>
      <c r="N26" s="66"/>
      <c r="O26" s="66"/>
      <c r="P26" s="66"/>
      <c r="Q26" s="66"/>
      <c r="R26" s="66"/>
      <c r="S26" s="8"/>
      <c r="T26" s="8"/>
      <c r="U26" s="8"/>
      <c r="V26" s="8"/>
      <c r="W26" s="8"/>
      <c r="X26" s="8"/>
      <c r="Y26" s="8"/>
      <c r="Z26" s="8"/>
      <c r="AA26" s="8"/>
    </row>
    <row r="27" spans="1:27" ht="12.75" customHeight="1" x14ac:dyDescent="0.25">
      <c r="A27" s="76">
        <v>1</v>
      </c>
      <c r="B27" s="76">
        <v>1</v>
      </c>
      <c r="C27" s="76">
        <v>3</v>
      </c>
      <c r="D27" s="79" t="s">
        <v>79</v>
      </c>
      <c r="E27" s="79" t="s">
        <v>88</v>
      </c>
      <c r="F27" s="79"/>
      <c r="G27" s="80" t="s">
        <v>99</v>
      </c>
      <c r="H27" s="82">
        <v>0</v>
      </c>
      <c r="I27" s="365"/>
      <c r="J27" s="66"/>
      <c r="K27" s="66"/>
      <c r="L27" s="66"/>
      <c r="M27" s="66"/>
      <c r="N27" s="66"/>
      <c r="O27" s="66"/>
      <c r="P27" s="66"/>
      <c r="Q27" s="66"/>
      <c r="R27" s="66"/>
      <c r="S27" s="8"/>
      <c r="T27" s="8"/>
      <c r="U27" s="8"/>
      <c r="V27" s="8"/>
      <c r="W27" s="8"/>
      <c r="X27" s="8"/>
      <c r="Y27" s="8"/>
      <c r="Z27" s="8"/>
      <c r="AA27" s="8"/>
    </row>
    <row r="28" spans="1:27" ht="12.75" customHeight="1" x14ac:dyDescent="0.25">
      <c r="A28" s="76">
        <v>1</v>
      </c>
      <c r="B28" s="76">
        <v>1</v>
      </c>
      <c r="C28" s="76">
        <v>3</v>
      </c>
      <c r="D28" s="79" t="s">
        <v>79</v>
      </c>
      <c r="E28" s="79" t="s">
        <v>90</v>
      </c>
      <c r="F28" s="79"/>
      <c r="G28" s="80" t="s">
        <v>100</v>
      </c>
      <c r="H28" s="82">
        <v>0</v>
      </c>
      <c r="I28" s="365"/>
      <c r="J28" s="66"/>
      <c r="K28" s="66"/>
      <c r="L28" s="66"/>
      <c r="M28" s="66"/>
      <c r="N28" s="66"/>
      <c r="O28" s="66"/>
      <c r="P28" s="66"/>
      <c r="Q28" s="66"/>
      <c r="R28" s="66"/>
      <c r="S28" s="8"/>
      <c r="T28" s="8"/>
      <c r="U28" s="8"/>
      <c r="V28" s="8"/>
      <c r="W28" s="8"/>
      <c r="X28" s="8"/>
      <c r="Y28" s="8"/>
      <c r="Z28" s="8"/>
      <c r="AA28" s="8"/>
    </row>
    <row r="29" spans="1:27" ht="12.75" customHeight="1" x14ac:dyDescent="0.25">
      <c r="A29" s="76">
        <v>1</v>
      </c>
      <c r="B29" s="76">
        <v>1</v>
      </c>
      <c r="C29" s="76">
        <v>3</v>
      </c>
      <c r="D29" s="79" t="s">
        <v>79</v>
      </c>
      <c r="E29" s="79" t="s">
        <v>90</v>
      </c>
      <c r="F29" s="79" t="s">
        <v>101</v>
      </c>
      <c r="G29" s="80" t="s">
        <v>102</v>
      </c>
      <c r="H29" s="82">
        <v>0</v>
      </c>
      <c r="I29" s="365"/>
      <c r="J29" s="66"/>
      <c r="K29" s="66"/>
      <c r="L29" s="66"/>
      <c r="M29" s="66"/>
      <c r="N29" s="66"/>
      <c r="O29" s="66"/>
      <c r="P29" s="66"/>
      <c r="Q29" s="66"/>
      <c r="R29" s="66"/>
      <c r="S29" s="8"/>
      <c r="T29" s="8"/>
      <c r="U29" s="8"/>
      <c r="V29" s="8"/>
      <c r="W29" s="8"/>
      <c r="X29" s="8"/>
      <c r="Y29" s="8"/>
      <c r="Z29" s="8"/>
      <c r="AA29" s="8"/>
    </row>
    <row r="30" spans="1:27" ht="12.75" customHeight="1" x14ac:dyDescent="0.25">
      <c r="A30" s="70">
        <v>1</v>
      </c>
      <c r="B30" s="70">
        <v>2</v>
      </c>
      <c r="C30" s="70"/>
      <c r="D30" s="83"/>
      <c r="E30" s="84"/>
      <c r="F30" s="84"/>
      <c r="G30" s="85" t="s">
        <v>103</v>
      </c>
      <c r="H30" s="86">
        <f>+H31+H34</f>
        <v>1417483589</v>
      </c>
      <c r="I30" s="364"/>
      <c r="J30" s="66"/>
      <c r="K30" s="66"/>
      <c r="L30" s="66"/>
      <c r="M30" s="66"/>
      <c r="N30" s="66"/>
      <c r="O30" s="66"/>
      <c r="P30" s="66"/>
      <c r="Q30" s="66"/>
      <c r="R30" s="66"/>
      <c r="S30" s="8"/>
      <c r="T30" s="8"/>
      <c r="U30" s="8"/>
      <c r="V30" s="8"/>
      <c r="W30" s="8"/>
      <c r="X30" s="8"/>
      <c r="Y30" s="8"/>
      <c r="Z30" s="8"/>
      <c r="AA30" s="8"/>
    </row>
    <row r="31" spans="1:27" ht="12.75" customHeight="1" x14ac:dyDescent="0.25">
      <c r="A31" s="70">
        <v>1</v>
      </c>
      <c r="B31" s="70">
        <v>2</v>
      </c>
      <c r="C31" s="70">
        <v>1</v>
      </c>
      <c r="D31" s="83"/>
      <c r="E31" s="84"/>
      <c r="F31" s="84"/>
      <c r="G31" s="85" t="s">
        <v>104</v>
      </c>
      <c r="H31" s="86">
        <f>SUM(H32:H33)</f>
        <v>1417483589</v>
      </c>
      <c r="I31" s="364"/>
      <c r="J31" s="66"/>
      <c r="K31" s="66"/>
      <c r="L31" s="66"/>
      <c r="M31" s="66"/>
      <c r="N31" s="66"/>
      <c r="O31" s="66"/>
      <c r="P31" s="66"/>
      <c r="Q31" s="66"/>
      <c r="R31" s="66"/>
      <c r="S31" s="8"/>
      <c r="T31" s="8"/>
      <c r="U31" s="8"/>
      <c r="V31" s="8"/>
      <c r="W31" s="8"/>
      <c r="X31" s="8"/>
      <c r="Y31" s="8"/>
      <c r="Z31" s="8"/>
      <c r="AA31" s="8"/>
    </row>
    <row r="32" spans="1:27" ht="15.75" customHeight="1" x14ac:dyDescent="0.25">
      <c r="A32" s="74">
        <v>1</v>
      </c>
      <c r="B32" s="74">
        <v>2</v>
      </c>
      <c r="C32" s="74">
        <v>1</v>
      </c>
      <c r="D32" s="75" t="s">
        <v>79</v>
      </c>
      <c r="E32" s="79"/>
      <c r="F32" s="79"/>
      <c r="G32" s="77" t="s">
        <v>105</v>
      </c>
      <c r="H32" s="82">
        <v>1417483589</v>
      </c>
      <c r="I32" s="365"/>
      <c r="J32" s="66"/>
      <c r="K32" s="66"/>
      <c r="L32" s="66"/>
      <c r="M32" s="66"/>
      <c r="N32" s="66"/>
      <c r="O32" s="66"/>
      <c r="P32" s="66"/>
      <c r="Q32" s="66"/>
      <c r="R32" s="66"/>
      <c r="S32" s="8"/>
      <c r="T32" s="8"/>
      <c r="U32" s="8"/>
      <c r="V32" s="8"/>
      <c r="W32" s="8"/>
      <c r="X32" s="8"/>
      <c r="Y32" s="8"/>
      <c r="Z32" s="8"/>
      <c r="AA32" s="8"/>
    </row>
    <row r="33" spans="1:27" ht="12.75" customHeight="1" x14ac:dyDescent="0.25">
      <c r="A33" s="74">
        <v>1</v>
      </c>
      <c r="B33" s="74">
        <v>2</v>
      </c>
      <c r="C33" s="74">
        <v>1</v>
      </c>
      <c r="D33" s="75" t="s">
        <v>84</v>
      </c>
      <c r="E33" s="79"/>
      <c r="F33" s="79"/>
      <c r="G33" s="77" t="s">
        <v>106</v>
      </c>
      <c r="H33" s="78">
        <v>0</v>
      </c>
      <c r="I33" s="365"/>
      <c r="J33" s="66"/>
      <c r="K33" s="66"/>
      <c r="L33" s="66"/>
      <c r="M33" s="66"/>
      <c r="N33" s="66"/>
      <c r="O33" s="66"/>
      <c r="P33" s="66"/>
      <c r="Q33" s="66"/>
      <c r="R33" s="66"/>
      <c r="S33" s="8"/>
      <c r="T33" s="8"/>
      <c r="U33" s="8"/>
      <c r="V33" s="8"/>
      <c r="W33" s="8"/>
      <c r="X33" s="8"/>
      <c r="Y33" s="8"/>
      <c r="Z33" s="8"/>
      <c r="AA33" s="8"/>
    </row>
    <row r="34" spans="1:27" ht="12.75" customHeight="1" x14ac:dyDescent="0.25">
      <c r="A34" s="76">
        <v>1</v>
      </c>
      <c r="B34" s="76">
        <v>2</v>
      </c>
      <c r="C34" s="76">
        <v>4</v>
      </c>
      <c r="D34" s="79"/>
      <c r="E34" s="79"/>
      <c r="F34" s="79"/>
      <c r="G34" s="85" t="s">
        <v>107</v>
      </c>
      <c r="H34" s="86">
        <f t="shared" ref="H34:H35" si="0">+H35</f>
        <v>0</v>
      </c>
      <c r="I34" s="90"/>
      <c r="J34" s="90"/>
      <c r="K34" s="90"/>
      <c r="L34" s="370"/>
      <c r="M34" s="66"/>
      <c r="N34" s="66"/>
      <c r="O34" s="66"/>
      <c r="P34" s="66"/>
      <c r="Q34" s="66"/>
      <c r="R34" s="66"/>
      <c r="S34" s="8"/>
      <c r="T34" s="8"/>
      <c r="U34" s="8"/>
      <c r="V34" s="8"/>
      <c r="W34" s="8"/>
      <c r="X34" s="8"/>
      <c r="Y34" s="8"/>
      <c r="Z34" s="8"/>
      <c r="AA34" s="8"/>
    </row>
    <row r="35" spans="1:27" ht="12.75" customHeight="1" x14ac:dyDescent="0.25">
      <c r="A35" s="74">
        <v>1</v>
      </c>
      <c r="B35" s="74">
        <v>2</v>
      </c>
      <c r="C35" s="74">
        <v>4</v>
      </c>
      <c r="D35" s="75" t="s">
        <v>79</v>
      </c>
      <c r="E35" s="79"/>
      <c r="F35" s="79"/>
      <c r="G35" s="77" t="s">
        <v>97</v>
      </c>
      <c r="H35" s="78">
        <f t="shared" si="0"/>
        <v>0</v>
      </c>
      <c r="I35" s="364"/>
      <c r="J35" s="66"/>
      <c r="K35" s="65"/>
      <c r="L35" s="66"/>
      <c r="M35" s="66"/>
      <c r="N35" s="66"/>
      <c r="O35" s="66"/>
      <c r="P35" s="66"/>
      <c r="Q35" s="66"/>
      <c r="R35" s="66"/>
      <c r="S35" s="8"/>
      <c r="T35" s="8"/>
      <c r="U35" s="8"/>
      <c r="V35" s="8"/>
      <c r="W35" s="8"/>
      <c r="X35" s="8"/>
      <c r="Y35" s="8"/>
      <c r="Z35" s="8"/>
      <c r="AA35" s="8"/>
    </row>
    <row r="36" spans="1:27" ht="12.75" customHeight="1" x14ac:dyDescent="0.25">
      <c r="A36" s="76">
        <v>1</v>
      </c>
      <c r="B36" s="76">
        <v>2</v>
      </c>
      <c r="C36" s="76">
        <v>4</v>
      </c>
      <c r="D36" s="79" t="s">
        <v>79</v>
      </c>
      <c r="E36" s="79" t="s">
        <v>108</v>
      </c>
      <c r="F36" s="79" t="s">
        <v>109</v>
      </c>
      <c r="G36" s="80" t="s">
        <v>110</v>
      </c>
      <c r="H36" s="82"/>
      <c r="I36" s="364"/>
      <c r="J36" s="66"/>
      <c r="K36" s="65"/>
      <c r="L36" s="66"/>
      <c r="M36" s="66"/>
      <c r="N36" s="66"/>
      <c r="O36" s="66"/>
      <c r="P36" s="66"/>
      <c r="Q36" s="66"/>
      <c r="R36" s="66"/>
      <c r="S36" s="8"/>
      <c r="T36" s="8"/>
      <c r="U36" s="8"/>
      <c r="V36" s="8"/>
      <c r="W36" s="8"/>
      <c r="X36" s="8"/>
      <c r="Y36" s="8"/>
      <c r="Z36" s="8"/>
      <c r="AA36" s="8"/>
    </row>
    <row r="37" spans="1:27" ht="12.75" customHeight="1" x14ac:dyDescent="0.25">
      <c r="A37" s="70">
        <v>1</v>
      </c>
      <c r="B37" s="70">
        <v>3</v>
      </c>
      <c r="C37" s="70"/>
      <c r="D37" s="84"/>
      <c r="E37" s="84"/>
      <c r="F37" s="84"/>
      <c r="G37" s="85" t="s">
        <v>111</v>
      </c>
      <c r="H37" s="86">
        <f>+H38+H75</f>
        <v>1061163708</v>
      </c>
      <c r="I37" s="365"/>
      <c r="J37" s="66"/>
      <c r="K37" s="65"/>
      <c r="L37" s="66"/>
      <c r="M37" s="66"/>
      <c r="N37" s="66"/>
      <c r="O37" s="66"/>
      <c r="P37" s="66"/>
      <c r="Q37" s="66"/>
      <c r="R37" s="66"/>
      <c r="S37" s="8"/>
      <c r="T37" s="8"/>
      <c r="U37" s="8"/>
      <c r="V37" s="8"/>
      <c r="W37" s="8"/>
      <c r="X37" s="8"/>
      <c r="Y37" s="8"/>
      <c r="Z37" s="8"/>
      <c r="AA37" s="8"/>
    </row>
    <row r="38" spans="1:27" ht="12.75" customHeight="1" x14ac:dyDescent="0.25">
      <c r="A38" s="70">
        <v>1</v>
      </c>
      <c r="B38" s="70">
        <v>3</v>
      </c>
      <c r="C38" s="70">
        <v>2</v>
      </c>
      <c r="D38" s="84"/>
      <c r="E38" s="84"/>
      <c r="F38" s="84"/>
      <c r="G38" s="85" t="s">
        <v>112</v>
      </c>
      <c r="H38" s="86">
        <f>+H39+H47+H52+H55+H56+H57+H58+H60+H62+H63+H64+H65+H66+H72</f>
        <v>831063438</v>
      </c>
      <c r="I38" s="364"/>
      <c r="J38" s="66"/>
      <c r="K38" s="67"/>
      <c r="L38" s="66"/>
      <c r="M38" s="66"/>
      <c r="N38" s="66"/>
      <c r="O38" s="66"/>
      <c r="P38" s="66"/>
      <c r="Q38" s="66"/>
      <c r="R38" s="66"/>
      <c r="S38" s="8"/>
      <c r="T38" s="8"/>
      <c r="U38" s="8"/>
      <c r="V38" s="8"/>
      <c r="W38" s="8"/>
      <c r="X38" s="8"/>
      <c r="Y38" s="8"/>
      <c r="Z38" s="8"/>
      <c r="AA38" s="8"/>
    </row>
    <row r="39" spans="1:27" ht="12.75" customHeight="1" x14ac:dyDescent="0.25">
      <c r="A39" s="74">
        <v>1</v>
      </c>
      <c r="B39" s="74">
        <v>3</v>
      </c>
      <c r="C39" s="74">
        <v>2</v>
      </c>
      <c r="D39" s="75" t="s">
        <v>79</v>
      </c>
      <c r="E39" s="79"/>
      <c r="F39" s="79"/>
      <c r="G39" s="77" t="s">
        <v>113</v>
      </c>
      <c r="H39" s="78">
        <f>SUM(H40:H46)</f>
        <v>503811715</v>
      </c>
      <c r="I39" s="364"/>
      <c r="J39" s="66"/>
      <c r="K39" s="65"/>
      <c r="L39" s="66"/>
      <c r="M39" s="66"/>
      <c r="N39" s="66"/>
      <c r="O39" s="66"/>
      <c r="P39" s="66"/>
      <c r="Q39" s="66"/>
      <c r="R39" s="66"/>
      <c r="S39" s="8"/>
      <c r="T39" s="8"/>
      <c r="U39" s="8"/>
      <c r="V39" s="8"/>
      <c r="W39" s="8"/>
      <c r="X39" s="8"/>
      <c r="Y39" s="8"/>
      <c r="Z39" s="8"/>
      <c r="AA39" s="8"/>
    </row>
    <row r="40" spans="1:27" ht="12.75" customHeight="1" x14ac:dyDescent="0.25">
      <c r="A40" s="76">
        <v>1</v>
      </c>
      <c r="B40" s="76">
        <v>3</v>
      </c>
      <c r="C40" s="76">
        <v>2</v>
      </c>
      <c r="D40" s="79" t="s">
        <v>79</v>
      </c>
      <c r="E40" s="79" t="s">
        <v>79</v>
      </c>
      <c r="F40" s="76"/>
      <c r="G40" s="80" t="s">
        <v>114</v>
      </c>
      <c r="H40" s="82">
        <v>261115703</v>
      </c>
      <c r="I40" s="364"/>
      <c r="J40" s="66"/>
      <c r="K40" s="87"/>
      <c r="L40" s="66"/>
      <c r="M40" s="66"/>
      <c r="N40" s="66"/>
      <c r="O40" s="66"/>
      <c r="P40" s="66"/>
      <c r="Q40" s="66"/>
      <c r="R40" s="66"/>
      <c r="S40" s="8"/>
      <c r="T40" s="8"/>
      <c r="U40" s="8"/>
      <c r="V40" s="8"/>
      <c r="W40" s="8"/>
      <c r="X40" s="8"/>
      <c r="Y40" s="8"/>
      <c r="Z40" s="8"/>
      <c r="AA40" s="8"/>
    </row>
    <row r="41" spans="1:27" ht="12.75" customHeight="1" x14ac:dyDescent="0.25">
      <c r="A41" s="76">
        <v>1</v>
      </c>
      <c r="B41" s="76">
        <v>3</v>
      </c>
      <c r="C41" s="76">
        <v>2</v>
      </c>
      <c r="D41" s="79" t="s">
        <v>79</v>
      </c>
      <c r="E41" s="79" t="s">
        <v>82</v>
      </c>
      <c r="F41" s="76"/>
      <c r="G41" s="80" t="s">
        <v>115</v>
      </c>
      <c r="H41" s="82">
        <v>203617154</v>
      </c>
      <c r="I41" s="365"/>
      <c r="J41" s="66"/>
      <c r="K41" s="65"/>
      <c r="L41" s="66"/>
      <c r="M41" s="66"/>
      <c r="N41" s="66"/>
      <c r="O41" s="66"/>
      <c r="P41" s="66"/>
      <c r="Q41" s="66"/>
      <c r="R41" s="66"/>
      <c r="S41" s="8"/>
      <c r="T41" s="8"/>
      <c r="U41" s="8"/>
      <c r="V41" s="8"/>
      <c r="W41" s="8"/>
      <c r="X41" s="8"/>
      <c r="Y41" s="8"/>
      <c r="Z41" s="8"/>
      <c r="AA41" s="8"/>
    </row>
    <row r="42" spans="1:27" ht="12.75" customHeight="1" x14ac:dyDescent="0.25">
      <c r="A42" s="76">
        <v>1</v>
      </c>
      <c r="B42" s="76">
        <v>3</v>
      </c>
      <c r="C42" s="76">
        <v>2</v>
      </c>
      <c r="D42" s="79" t="s">
        <v>79</v>
      </c>
      <c r="E42" s="79" t="s">
        <v>84</v>
      </c>
      <c r="F42" s="76"/>
      <c r="G42" s="80" t="s">
        <v>116</v>
      </c>
      <c r="H42" s="82">
        <v>38358415</v>
      </c>
      <c r="I42" s="365"/>
      <c r="J42" s="66"/>
      <c r="K42" s="65"/>
      <c r="L42" s="66"/>
      <c r="M42" s="66"/>
      <c r="N42" s="66"/>
      <c r="O42" s="66"/>
      <c r="P42" s="66"/>
      <c r="Q42" s="66"/>
      <c r="R42" s="66"/>
      <c r="S42" s="8"/>
      <c r="T42" s="8"/>
      <c r="U42" s="8"/>
      <c r="V42" s="8"/>
      <c r="W42" s="8"/>
      <c r="X42" s="8"/>
      <c r="Y42" s="8"/>
      <c r="Z42" s="8"/>
      <c r="AA42" s="8"/>
    </row>
    <row r="43" spans="1:27" ht="12.75" customHeight="1" x14ac:dyDescent="0.25">
      <c r="A43" s="76">
        <v>1</v>
      </c>
      <c r="B43" s="76">
        <v>3</v>
      </c>
      <c r="C43" s="76">
        <v>2</v>
      </c>
      <c r="D43" s="79" t="s">
        <v>79</v>
      </c>
      <c r="E43" s="79" t="s">
        <v>86</v>
      </c>
      <c r="F43" s="76"/>
      <c r="G43" s="80" t="s">
        <v>117</v>
      </c>
      <c r="H43" s="82">
        <v>69363</v>
      </c>
      <c r="I43" s="365"/>
      <c r="J43" s="66"/>
      <c r="K43" s="65"/>
      <c r="L43" s="66"/>
      <c r="M43" s="66"/>
      <c r="N43" s="66"/>
      <c r="O43" s="66"/>
      <c r="P43" s="66"/>
      <c r="Q43" s="66"/>
      <c r="R43" s="66"/>
      <c r="S43" s="8"/>
      <c r="T43" s="8"/>
      <c r="U43" s="8"/>
      <c r="V43" s="8"/>
      <c r="W43" s="8"/>
      <c r="X43" s="8"/>
      <c r="Y43" s="8"/>
      <c r="Z43" s="8"/>
      <c r="AA43" s="8"/>
    </row>
    <row r="44" spans="1:27" ht="12.75" customHeight="1" x14ac:dyDescent="0.25">
      <c r="A44" s="76">
        <v>1</v>
      </c>
      <c r="B44" s="76">
        <v>3</v>
      </c>
      <c r="C44" s="76">
        <v>2</v>
      </c>
      <c r="D44" s="79" t="s">
        <v>79</v>
      </c>
      <c r="E44" s="79" t="s">
        <v>88</v>
      </c>
      <c r="F44" s="76"/>
      <c r="G44" s="80" t="s">
        <v>118</v>
      </c>
      <c r="H44" s="82">
        <v>13140</v>
      </c>
      <c r="I44" s="365"/>
      <c r="J44" s="66"/>
      <c r="K44" s="65"/>
      <c r="L44" s="66"/>
      <c r="M44" s="66"/>
      <c r="N44" s="66"/>
      <c r="O44" s="66"/>
      <c r="P44" s="66"/>
      <c r="Q44" s="66"/>
      <c r="R44" s="66"/>
      <c r="S44" s="8"/>
      <c r="T44" s="8"/>
      <c r="U44" s="8"/>
      <c r="V44" s="8"/>
      <c r="W44" s="8"/>
      <c r="X44" s="8"/>
      <c r="Y44" s="8"/>
      <c r="Z44" s="8"/>
      <c r="AA44" s="8"/>
    </row>
    <row r="45" spans="1:27" ht="12.75" customHeight="1" x14ac:dyDescent="0.25">
      <c r="A45" s="76">
        <v>1</v>
      </c>
      <c r="B45" s="76">
        <v>3</v>
      </c>
      <c r="C45" s="76">
        <v>2</v>
      </c>
      <c r="D45" s="79" t="s">
        <v>79</v>
      </c>
      <c r="E45" s="79" t="s">
        <v>90</v>
      </c>
      <c r="F45" s="76"/>
      <c r="G45" s="80" t="s">
        <v>119</v>
      </c>
      <c r="H45" s="82">
        <v>350666</v>
      </c>
      <c r="I45" s="365"/>
      <c r="J45" s="66"/>
      <c r="K45" s="65"/>
      <c r="L45" s="66"/>
      <c r="M45" s="66"/>
      <c r="N45" s="66"/>
      <c r="O45" s="66"/>
      <c r="P45" s="66"/>
      <c r="Q45" s="66"/>
      <c r="R45" s="66"/>
      <c r="S45" s="8"/>
      <c r="T45" s="8"/>
      <c r="U45" s="8"/>
      <c r="V45" s="8"/>
      <c r="W45" s="8"/>
      <c r="X45" s="8"/>
      <c r="Y45" s="8"/>
      <c r="Z45" s="8"/>
      <c r="AA45" s="8"/>
    </row>
    <row r="46" spans="1:27" ht="12.75" customHeight="1" x14ac:dyDescent="0.25">
      <c r="A46" s="76">
        <v>1</v>
      </c>
      <c r="B46" s="76">
        <v>3</v>
      </c>
      <c r="C46" s="76">
        <v>2</v>
      </c>
      <c r="D46" s="79" t="s">
        <v>79</v>
      </c>
      <c r="E46" s="79" t="s">
        <v>92</v>
      </c>
      <c r="F46" s="76"/>
      <c r="G46" s="80" t="s">
        <v>120</v>
      </c>
      <c r="H46" s="82">
        <v>287274</v>
      </c>
      <c r="I46" s="365"/>
      <c r="J46" s="66"/>
      <c r="K46" s="65"/>
      <c r="L46" s="66"/>
      <c r="M46" s="66"/>
      <c r="N46" s="66"/>
      <c r="O46" s="66"/>
      <c r="P46" s="66"/>
      <c r="Q46" s="66"/>
      <c r="R46" s="66"/>
      <c r="S46" s="8"/>
      <c r="T46" s="8"/>
      <c r="U46" s="8"/>
      <c r="V46" s="8"/>
      <c r="W46" s="8"/>
      <c r="X46" s="8"/>
      <c r="Y46" s="8"/>
      <c r="Z46" s="8"/>
      <c r="AA46" s="8"/>
    </row>
    <row r="47" spans="1:27" ht="12.75" customHeight="1" x14ac:dyDescent="0.25">
      <c r="A47" s="74">
        <v>1</v>
      </c>
      <c r="B47" s="74">
        <v>3</v>
      </c>
      <c r="C47" s="74">
        <v>2</v>
      </c>
      <c r="D47" s="75" t="s">
        <v>82</v>
      </c>
      <c r="E47" s="79"/>
      <c r="F47" s="79"/>
      <c r="G47" s="77" t="s">
        <v>121</v>
      </c>
      <c r="H47" s="78">
        <f>SUM(H48:H51)</f>
        <v>231821069</v>
      </c>
      <c r="I47" s="365"/>
      <c r="J47" s="66"/>
      <c r="K47" s="65"/>
      <c r="L47" s="66"/>
      <c r="M47" s="66"/>
      <c r="N47" s="66"/>
      <c r="O47" s="66"/>
      <c r="P47" s="66"/>
      <c r="Q47" s="66"/>
      <c r="R47" s="66"/>
      <c r="S47" s="8"/>
      <c r="T47" s="8"/>
      <c r="U47" s="8"/>
      <c r="V47" s="8"/>
      <c r="W47" s="8"/>
      <c r="X47" s="8"/>
      <c r="Y47" s="8"/>
      <c r="Z47" s="8"/>
      <c r="AA47" s="8"/>
    </row>
    <row r="48" spans="1:27" ht="12.75" customHeight="1" x14ac:dyDescent="0.25">
      <c r="A48" s="76">
        <v>1</v>
      </c>
      <c r="B48" s="76">
        <v>3</v>
      </c>
      <c r="C48" s="76">
        <v>2</v>
      </c>
      <c r="D48" s="79" t="s">
        <v>82</v>
      </c>
      <c r="E48" s="79" t="s">
        <v>79</v>
      </c>
      <c r="F48" s="76"/>
      <c r="G48" s="80" t="s">
        <v>122</v>
      </c>
      <c r="H48" s="82">
        <v>176520482</v>
      </c>
      <c r="I48" s="364"/>
      <c r="J48" s="66"/>
      <c r="K48" s="87"/>
      <c r="L48" s="66"/>
      <c r="M48" s="66"/>
      <c r="N48" s="66"/>
      <c r="O48" s="66"/>
      <c r="P48" s="66"/>
      <c r="Q48" s="66"/>
      <c r="R48" s="66"/>
      <c r="S48" s="8"/>
      <c r="T48" s="8"/>
      <c r="U48" s="8"/>
      <c r="V48" s="8"/>
      <c r="W48" s="8"/>
      <c r="X48" s="8"/>
      <c r="Y48" s="8"/>
      <c r="Z48" s="8"/>
      <c r="AA48" s="8"/>
    </row>
    <row r="49" spans="1:27" ht="12.75" customHeight="1" x14ac:dyDescent="0.25">
      <c r="A49" s="76">
        <v>1</v>
      </c>
      <c r="B49" s="76">
        <v>3</v>
      </c>
      <c r="C49" s="76">
        <v>2</v>
      </c>
      <c r="D49" s="79" t="s">
        <v>82</v>
      </c>
      <c r="E49" s="79" t="s">
        <v>82</v>
      </c>
      <c r="F49" s="76"/>
      <c r="G49" s="80" t="s">
        <v>123</v>
      </c>
      <c r="H49" s="82">
        <v>47042430</v>
      </c>
      <c r="I49" s="365"/>
      <c r="J49" s="66"/>
      <c r="K49" s="65"/>
      <c r="L49" s="66"/>
      <c r="M49" s="66"/>
      <c r="N49" s="66"/>
      <c r="O49" s="66"/>
      <c r="P49" s="66"/>
      <c r="Q49" s="66"/>
      <c r="R49" s="66"/>
      <c r="S49" s="8"/>
      <c r="T49" s="8"/>
      <c r="U49" s="8"/>
      <c r="V49" s="8"/>
      <c r="W49" s="8"/>
      <c r="X49" s="8"/>
      <c r="Y49" s="8"/>
      <c r="Z49" s="8"/>
      <c r="AA49" s="8"/>
    </row>
    <row r="50" spans="1:27" ht="12.75" customHeight="1" x14ac:dyDescent="0.25">
      <c r="A50" s="76">
        <v>1</v>
      </c>
      <c r="B50" s="76">
        <v>3</v>
      </c>
      <c r="C50" s="76">
        <v>2</v>
      </c>
      <c r="D50" s="79" t="s">
        <v>82</v>
      </c>
      <c r="E50" s="79" t="s">
        <v>84</v>
      </c>
      <c r="F50" s="76"/>
      <c r="G50" s="80" t="s">
        <v>124</v>
      </c>
      <c r="H50" s="82">
        <v>6604049</v>
      </c>
      <c r="I50" s="365"/>
      <c r="J50" s="66"/>
      <c r="K50" s="65"/>
      <c r="L50" s="66"/>
      <c r="M50" s="66"/>
      <c r="N50" s="66"/>
      <c r="O50" s="66"/>
      <c r="P50" s="66"/>
      <c r="Q50" s="66"/>
      <c r="R50" s="66"/>
      <c r="S50" s="8"/>
      <c r="T50" s="8"/>
      <c r="U50" s="8"/>
      <c r="V50" s="8"/>
      <c r="W50" s="8"/>
      <c r="X50" s="8"/>
      <c r="Y50" s="8"/>
      <c r="Z50" s="8"/>
      <c r="AA50" s="8"/>
    </row>
    <row r="51" spans="1:27" ht="12.75" customHeight="1" x14ac:dyDescent="0.25">
      <c r="A51" s="76">
        <v>1</v>
      </c>
      <c r="B51" s="76">
        <v>3</v>
      </c>
      <c r="C51" s="76">
        <v>2</v>
      </c>
      <c r="D51" s="79" t="s">
        <v>82</v>
      </c>
      <c r="E51" s="79" t="s">
        <v>86</v>
      </c>
      <c r="F51" s="76"/>
      <c r="G51" s="80" t="s">
        <v>125</v>
      </c>
      <c r="H51" s="82">
        <v>1654108</v>
      </c>
      <c r="I51" s="365"/>
      <c r="J51" s="66"/>
      <c r="K51" s="65"/>
      <c r="L51" s="66"/>
      <c r="M51" s="66"/>
      <c r="N51" s="66"/>
      <c r="O51" s="66"/>
      <c r="P51" s="66"/>
      <c r="Q51" s="66"/>
      <c r="R51" s="66"/>
      <c r="S51" s="8"/>
      <c r="T51" s="8"/>
      <c r="U51" s="8"/>
      <c r="V51" s="8"/>
      <c r="W51" s="8"/>
      <c r="X51" s="8"/>
      <c r="Y51" s="8"/>
      <c r="Z51" s="8"/>
      <c r="AA51" s="8"/>
    </row>
    <row r="52" spans="1:27" ht="12.75" customHeight="1" x14ac:dyDescent="0.25">
      <c r="A52" s="74">
        <v>1</v>
      </c>
      <c r="B52" s="74">
        <v>3</v>
      </c>
      <c r="C52" s="74">
        <v>2</v>
      </c>
      <c r="D52" s="75" t="s">
        <v>84</v>
      </c>
      <c r="E52" s="79"/>
      <c r="F52" s="76"/>
      <c r="G52" s="77" t="s">
        <v>126</v>
      </c>
      <c r="H52" s="78">
        <f>SUM(H53:H54)</f>
        <v>7514326</v>
      </c>
      <c r="I52" s="365"/>
      <c r="J52" s="66"/>
      <c r="K52" s="65"/>
      <c r="L52" s="66"/>
      <c r="M52" s="66"/>
      <c r="N52" s="66"/>
      <c r="O52" s="66"/>
      <c r="P52" s="66"/>
      <c r="Q52" s="66"/>
      <c r="R52" s="66"/>
      <c r="S52" s="8"/>
      <c r="T52" s="8"/>
      <c r="U52" s="8"/>
      <c r="V52" s="8"/>
      <c r="W52" s="8"/>
      <c r="X52" s="8"/>
      <c r="Y52" s="8"/>
      <c r="Z52" s="8"/>
      <c r="AA52" s="8"/>
    </row>
    <row r="53" spans="1:27" ht="12.75" customHeight="1" x14ac:dyDescent="0.25">
      <c r="A53" s="76">
        <v>1</v>
      </c>
      <c r="B53" s="76">
        <v>3</v>
      </c>
      <c r="C53" s="76">
        <v>2</v>
      </c>
      <c r="D53" s="79" t="s">
        <v>84</v>
      </c>
      <c r="E53" s="79" t="s">
        <v>79</v>
      </c>
      <c r="F53" s="76"/>
      <c r="G53" s="80" t="s">
        <v>127</v>
      </c>
      <c r="H53" s="82">
        <v>7441826</v>
      </c>
      <c r="I53" s="364"/>
      <c r="J53" s="66"/>
      <c r="K53" s="87"/>
      <c r="L53" s="66"/>
      <c r="M53" s="66"/>
      <c r="N53" s="66"/>
      <c r="O53" s="66"/>
      <c r="P53" s="66"/>
      <c r="Q53" s="66"/>
      <c r="R53" s="66"/>
      <c r="S53" s="8"/>
      <c r="T53" s="8"/>
      <c r="U53" s="8"/>
      <c r="V53" s="8"/>
      <c r="W53" s="8"/>
      <c r="X53" s="8"/>
      <c r="Y53" s="8"/>
      <c r="Z53" s="8"/>
      <c r="AA53" s="8"/>
    </row>
    <row r="54" spans="1:27" ht="12.75" customHeight="1" x14ac:dyDescent="0.25">
      <c r="A54" s="76">
        <v>1</v>
      </c>
      <c r="B54" s="76">
        <v>3</v>
      </c>
      <c r="C54" s="76">
        <v>2</v>
      </c>
      <c r="D54" s="79" t="s">
        <v>84</v>
      </c>
      <c r="E54" s="79" t="s">
        <v>82</v>
      </c>
      <c r="F54" s="76"/>
      <c r="G54" s="80" t="s">
        <v>128</v>
      </c>
      <c r="H54" s="82">
        <v>72500</v>
      </c>
      <c r="I54" s="365"/>
      <c r="J54" s="66"/>
      <c r="K54" s="65"/>
      <c r="L54" s="66"/>
      <c r="M54" s="66"/>
      <c r="N54" s="66"/>
      <c r="O54" s="66"/>
      <c r="P54" s="66"/>
      <c r="Q54" s="66"/>
      <c r="R54" s="66"/>
      <c r="S54" s="8"/>
      <c r="T54" s="8"/>
      <c r="U54" s="8"/>
      <c r="V54" s="8"/>
      <c r="W54" s="8"/>
      <c r="X54" s="8"/>
      <c r="Y54" s="8"/>
      <c r="Z54" s="8"/>
      <c r="AA54" s="8"/>
    </row>
    <row r="55" spans="1:27" ht="12.75" customHeight="1" x14ac:dyDescent="0.25">
      <c r="A55" s="74">
        <v>1</v>
      </c>
      <c r="B55" s="74">
        <v>3</v>
      </c>
      <c r="C55" s="74">
        <v>2</v>
      </c>
      <c r="D55" s="75" t="s">
        <v>86</v>
      </c>
      <c r="E55" s="79"/>
      <c r="F55" s="76"/>
      <c r="G55" s="77" t="s">
        <v>129</v>
      </c>
      <c r="H55" s="78">
        <v>29020266</v>
      </c>
      <c r="I55" s="365"/>
      <c r="J55" s="66"/>
      <c r="K55" s="65"/>
      <c r="L55" s="66"/>
      <c r="M55" s="66"/>
      <c r="N55" s="66"/>
      <c r="O55" s="66"/>
      <c r="P55" s="66"/>
      <c r="Q55" s="66"/>
      <c r="R55" s="66"/>
      <c r="S55" s="8"/>
      <c r="T55" s="8"/>
      <c r="U55" s="8"/>
      <c r="V55" s="8"/>
      <c r="W55" s="8"/>
      <c r="X55" s="8"/>
      <c r="Y55" s="8"/>
      <c r="Z55" s="8"/>
      <c r="AA55" s="8"/>
    </row>
    <row r="56" spans="1:27" ht="12.75" customHeight="1" x14ac:dyDescent="0.25">
      <c r="A56" s="74">
        <v>1</v>
      </c>
      <c r="B56" s="74">
        <v>3</v>
      </c>
      <c r="C56" s="74">
        <v>2</v>
      </c>
      <c r="D56" s="75" t="s">
        <v>88</v>
      </c>
      <c r="E56" s="79"/>
      <c r="F56" s="76"/>
      <c r="G56" s="77" t="s">
        <v>130</v>
      </c>
      <c r="H56" s="78">
        <v>6500551</v>
      </c>
      <c r="I56" s="364"/>
      <c r="J56" s="66"/>
      <c r="K56" s="87"/>
      <c r="L56" s="66"/>
      <c r="M56" s="66"/>
      <c r="N56" s="66"/>
      <c r="O56" s="66"/>
      <c r="P56" s="66"/>
      <c r="Q56" s="66"/>
      <c r="R56" s="66"/>
      <c r="S56" s="8"/>
      <c r="T56" s="8"/>
      <c r="U56" s="8"/>
      <c r="V56" s="8"/>
      <c r="W56" s="8"/>
      <c r="X56" s="8"/>
      <c r="Y56" s="8"/>
      <c r="Z56" s="8"/>
      <c r="AA56" s="8"/>
    </row>
    <row r="57" spans="1:27" ht="12.75" customHeight="1" x14ac:dyDescent="0.25">
      <c r="A57" s="74">
        <v>1</v>
      </c>
      <c r="B57" s="74">
        <v>3</v>
      </c>
      <c r="C57" s="74">
        <v>2</v>
      </c>
      <c r="D57" s="75" t="s">
        <v>131</v>
      </c>
      <c r="E57" s="79"/>
      <c r="F57" s="76"/>
      <c r="G57" s="77" t="s">
        <v>132</v>
      </c>
      <c r="H57" s="78">
        <v>2610529</v>
      </c>
      <c r="I57" s="364"/>
      <c r="J57" s="66"/>
      <c r="K57" s="87"/>
      <c r="L57" s="66"/>
      <c r="M57" s="66"/>
      <c r="N57" s="66"/>
      <c r="O57" s="66"/>
      <c r="P57" s="66"/>
      <c r="Q57" s="66"/>
      <c r="R57" s="66"/>
      <c r="S57" s="8"/>
      <c r="T57" s="8"/>
      <c r="U57" s="8"/>
      <c r="V57" s="8"/>
      <c r="W57" s="8"/>
      <c r="X57" s="8"/>
      <c r="Y57" s="8"/>
      <c r="Z57" s="8"/>
      <c r="AA57" s="8"/>
    </row>
    <row r="58" spans="1:27" ht="12.75" customHeight="1" x14ac:dyDescent="0.25">
      <c r="A58" s="74">
        <v>1</v>
      </c>
      <c r="B58" s="74">
        <v>3</v>
      </c>
      <c r="C58" s="74">
        <v>2</v>
      </c>
      <c r="D58" s="75" t="s">
        <v>133</v>
      </c>
      <c r="E58" s="79"/>
      <c r="F58" s="76"/>
      <c r="G58" s="77" t="s">
        <v>134</v>
      </c>
      <c r="H58" s="78">
        <f>+H59</f>
        <v>0</v>
      </c>
      <c r="I58" s="364"/>
      <c r="J58" s="66"/>
      <c r="K58" s="87"/>
      <c r="L58" s="66"/>
      <c r="M58" s="66"/>
      <c r="N58" s="66"/>
      <c r="O58" s="66"/>
      <c r="P58" s="66"/>
      <c r="Q58" s="66"/>
      <c r="R58" s="66"/>
      <c r="S58" s="8"/>
      <c r="T58" s="8"/>
      <c r="U58" s="8"/>
      <c r="V58" s="8"/>
      <c r="W58" s="8"/>
      <c r="X58" s="8"/>
      <c r="Y58" s="8"/>
      <c r="Z58" s="8"/>
      <c r="AA58" s="8"/>
    </row>
    <row r="59" spans="1:27" ht="12.75" customHeight="1" x14ac:dyDescent="0.25">
      <c r="A59" s="74">
        <v>1</v>
      </c>
      <c r="B59" s="74">
        <v>3</v>
      </c>
      <c r="C59" s="74">
        <v>2</v>
      </c>
      <c r="D59" s="75" t="s">
        <v>133</v>
      </c>
      <c r="E59" s="79" t="s">
        <v>82</v>
      </c>
      <c r="F59" s="76"/>
      <c r="G59" s="80" t="s">
        <v>135</v>
      </c>
      <c r="H59" s="82">
        <v>0</v>
      </c>
      <c r="I59" s="364"/>
      <c r="J59" s="66"/>
      <c r="K59" s="87"/>
      <c r="L59" s="66"/>
      <c r="M59" s="66"/>
      <c r="N59" s="66"/>
      <c r="O59" s="66"/>
      <c r="P59" s="66"/>
      <c r="Q59" s="66"/>
      <c r="R59" s="66"/>
      <c r="S59" s="8"/>
      <c r="T59" s="8"/>
      <c r="U59" s="8"/>
      <c r="V59" s="8"/>
      <c r="W59" s="8"/>
      <c r="X59" s="8"/>
      <c r="Y59" s="8"/>
      <c r="Z59" s="8"/>
      <c r="AA59" s="8"/>
    </row>
    <row r="60" spans="1:27" ht="12.75" customHeight="1" x14ac:dyDescent="0.25">
      <c r="A60" s="74">
        <v>1</v>
      </c>
      <c r="B60" s="74">
        <v>3</v>
      </c>
      <c r="C60" s="74">
        <v>2</v>
      </c>
      <c r="D60" s="75" t="s">
        <v>136</v>
      </c>
      <c r="E60" s="79"/>
      <c r="F60" s="76"/>
      <c r="G60" s="77" t="s">
        <v>137</v>
      </c>
      <c r="H60" s="78">
        <f>+H61</f>
        <v>679205</v>
      </c>
      <c r="I60" s="365"/>
      <c r="J60" s="66"/>
      <c r="K60" s="87"/>
      <c r="L60" s="66"/>
      <c r="M60" s="66"/>
      <c r="N60" s="66"/>
      <c r="O60" s="66"/>
      <c r="P60" s="66"/>
      <c r="Q60" s="66"/>
      <c r="R60" s="66"/>
      <c r="S60" s="8"/>
      <c r="T60" s="8"/>
      <c r="U60" s="8"/>
      <c r="V60" s="8"/>
      <c r="W60" s="8"/>
      <c r="X60" s="8"/>
      <c r="Y60" s="8"/>
      <c r="Z60" s="8"/>
      <c r="AA60" s="8"/>
    </row>
    <row r="61" spans="1:27" ht="12.75" customHeight="1" x14ac:dyDescent="0.25">
      <c r="A61" s="76">
        <v>1</v>
      </c>
      <c r="B61" s="76">
        <v>3</v>
      </c>
      <c r="C61" s="76">
        <v>2</v>
      </c>
      <c r="D61" s="79" t="s">
        <v>136</v>
      </c>
      <c r="E61" s="79" t="s">
        <v>79</v>
      </c>
      <c r="F61" s="76"/>
      <c r="G61" s="80" t="s">
        <v>138</v>
      </c>
      <c r="H61" s="82">
        <v>679205</v>
      </c>
      <c r="I61" s="364"/>
      <c r="J61" s="66"/>
      <c r="K61" s="87"/>
      <c r="L61" s="66"/>
      <c r="M61" s="66"/>
      <c r="N61" s="66"/>
      <c r="O61" s="66"/>
      <c r="P61" s="66"/>
      <c r="Q61" s="66"/>
      <c r="R61" s="66"/>
      <c r="S61" s="8"/>
      <c r="T61" s="8"/>
      <c r="U61" s="8"/>
      <c r="V61" s="8"/>
      <c r="W61" s="8"/>
      <c r="X61" s="8"/>
      <c r="Y61" s="8"/>
      <c r="Z61" s="8"/>
      <c r="AA61" s="8"/>
    </row>
    <row r="62" spans="1:27" ht="12.75" customHeight="1" x14ac:dyDescent="0.25">
      <c r="A62" s="74">
        <v>1</v>
      </c>
      <c r="B62" s="74">
        <v>3</v>
      </c>
      <c r="C62" s="74">
        <v>2</v>
      </c>
      <c r="D62" s="75" t="s">
        <v>94</v>
      </c>
      <c r="E62" s="79"/>
      <c r="F62" s="76"/>
      <c r="G62" s="77" t="s">
        <v>139</v>
      </c>
      <c r="H62" s="78">
        <v>0</v>
      </c>
      <c r="I62" s="365"/>
      <c r="J62" s="66"/>
      <c r="K62" s="65"/>
      <c r="L62" s="66"/>
      <c r="M62" s="66"/>
      <c r="N62" s="66"/>
      <c r="O62" s="66"/>
      <c r="P62" s="66"/>
      <c r="Q62" s="66"/>
      <c r="R62" s="66"/>
      <c r="S62" s="8"/>
      <c r="T62" s="8"/>
      <c r="U62" s="8"/>
      <c r="V62" s="8"/>
      <c r="W62" s="8"/>
      <c r="X62" s="8"/>
      <c r="Y62" s="8"/>
      <c r="Z62" s="8"/>
      <c r="AA62" s="8"/>
    </row>
    <row r="63" spans="1:27" ht="12.75" customHeight="1" x14ac:dyDescent="0.25">
      <c r="A63" s="74">
        <v>1</v>
      </c>
      <c r="B63" s="74">
        <v>3</v>
      </c>
      <c r="C63" s="74">
        <v>2</v>
      </c>
      <c r="D63" s="75" t="s">
        <v>140</v>
      </c>
      <c r="E63" s="79"/>
      <c r="F63" s="76"/>
      <c r="G63" s="77" t="s">
        <v>141</v>
      </c>
      <c r="H63" s="78">
        <v>0</v>
      </c>
      <c r="I63" s="364"/>
      <c r="J63" s="66"/>
      <c r="K63" s="65"/>
      <c r="L63" s="66"/>
      <c r="M63" s="66"/>
      <c r="N63" s="66"/>
      <c r="O63" s="66"/>
      <c r="P63" s="66"/>
      <c r="Q63" s="66"/>
      <c r="R63" s="66"/>
      <c r="S63" s="8"/>
      <c r="T63" s="8"/>
      <c r="U63" s="8"/>
      <c r="V63" s="8"/>
      <c r="W63" s="8"/>
      <c r="X63" s="8"/>
      <c r="Y63" s="8"/>
      <c r="Z63" s="8"/>
      <c r="AA63" s="8"/>
    </row>
    <row r="64" spans="1:27" ht="12.75" customHeight="1" x14ac:dyDescent="0.25">
      <c r="A64" s="74">
        <v>1</v>
      </c>
      <c r="B64" s="74">
        <v>3</v>
      </c>
      <c r="C64" s="74">
        <v>2</v>
      </c>
      <c r="D64" s="75" t="s">
        <v>142</v>
      </c>
      <c r="E64" s="79"/>
      <c r="F64" s="76"/>
      <c r="G64" s="77" t="s">
        <v>143</v>
      </c>
      <c r="H64" s="78">
        <v>21312695</v>
      </c>
      <c r="I64" s="364"/>
      <c r="J64" s="66"/>
      <c r="K64" s="65"/>
      <c r="L64" s="66"/>
      <c r="M64" s="66"/>
      <c r="N64" s="66"/>
      <c r="O64" s="66"/>
      <c r="P64" s="66"/>
      <c r="Q64" s="66"/>
      <c r="R64" s="66"/>
      <c r="S64" s="8"/>
      <c r="T64" s="8"/>
      <c r="U64" s="8"/>
      <c r="V64" s="8"/>
      <c r="W64" s="8"/>
      <c r="X64" s="8"/>
      <c r="Y64" s="8"/>
      <c r="Z64" s="8"/>
      <c r="AA64" s="8"/>
    </row>
    <row r="65" spans="1:27" ht="12.75" customHeight="1" x14ac:dyDescent="0.25">
      <c r="A65" s="74">
        <v>1</v>
      </c>
      <c r="B65" s="74">
        <v>3</v>
      </c>
      <c r="C65" s="74">
        <v>2</v>
      </c>
      <c r="D65" s="75" t="s">
        <v>144</v>
      </c>
      <c r="E65" s="79"/>
      <c r="F65" s="76"/>
      <c r="G65" s="77" t="s">
        <v>145</v>
      </c>
      <c r="H65" s="78">
        <v>818460</v>
      </c>
      <c r="I65" s="364"/>
      <c r="J65" s="66"/>
      <c r="K65" s="65"/>
      <c r="L65" s="66"/>
      <c r="M65" s="66"/>
      <c r="N65" s="66"/>
      <c r="O65" s="66"/>
      <c r="P65" s="66"/>
      <c r="Q65" s="66"/>
      <c r="R65" s="66"/>
      <c r="S65" s="8"/>
      <c r="T65" s="8"/>
      <c r="U65" s="8"/>
      <c r="V65" s="8"/>
      <c r="W65" s="8"/>
      <c r="X65" s="8"/>
      <c r="Y65" s="8"/>
      <c r="Z65" s="8"/>
      <c r="AA65" s="8"/>
    </row>
    <row r="66" spans="1:27" ht="12.75" customHeight="1" x14ac:dyDescent="0.25">
      <c r="A66" s="74">
        <v>1</v>
      </c>
      <c r="B66" s="74">
        <v>3</v>
      </c>
      <c r="C66" s="74">
        <v>2</v>
      </c>
      <c r="D66" s="75" t="s">
        <v>146</v>
      </c>
      <c r="E66" s="74"/>
      <c r="F66" s="74"/>
      <c r="G66" s="77" t="s">
        <v>147</v>
      </c>
      <c r="H66" s="78">
        <f>SUM(H67:H68)</f>
        <v>26595614</v>
      </c>
      <c r="I66" s="364"/>
      <c r="J66" s="66"/>
      <c r="K66" s="65"/>
      <c r="L66" s="66"/>
      <c r="M66" s="66"/>
      <c r="N66" s="66"/>
      <c r="O66" s="66"/>
      <c r="P66" s="66"/>
      <c r="Q66" s="66"/>
      <c r="R66" s="66"/>
      <c r="S66" s="8"/>
      <c r="T66" s="8"/>
      <c r="U66" s="8"/>
      <c r="V66" s="8"/>
      <c r="W66" s="8"/>
      <c r="X66" s="8"/>
      <c r="Y66" s="8"/>
      <c r="Z66" s="8"/>
      <c r="AA66" s="8"/>
    </row>
    <row r="67" spans="1:27" ht="12.75" customHeight="1" x14ac:dyDescent="0.25">
      <c r="A67" s="76">
        <v>1</v>
      </c>
      <c r="B67" s="76">
        <v>3</v>
      </c>
      <c r="C67" s="76">
        <v>2</v>
      </c>
      <c r="D67" s="79" t="s">
        <v>146</v>
      </c>
      <c r="E67" s="79" t="s">
        <v>79</v>
      </c>
      <c r="F67" s="76"/>
      <c r="G67" s="80" t="s">
        <v>148</v>
      </c>
      <c r="H67" s="82">
        <v>1718842</v>
      </c>
      <c r="I67" s="364"/>
      <c r="J67" s="66"/>
      <c r="K67" s="65"/>
      <c r="L67" s="66"/>
      <c r="M67" s="66"/>
      <c r="N67" s="66"/>
      <c r="O67" s="66"/>
      <c r="P67" s="66"/>
      <c r="Q67" s="66"/>
      <c r="R67" s="66"/>
      <c r="S67" s="8"/>
      <c r="T67" s="8"/>
      <c r="U67" s="8"/>
      <c r="V67" s="8"/>
      <c r="W67" s="8"/>
      <c r="X67" s="8"/>
      <c r="Y67" s="8"/>
      <c r="Z67" s="8"/>
      <c r="AA67" s="8"/>
    </row>
    <row r="68" spans="1:27" ht="12.75" customHeight="1" x14ac:dyDescent="0.25">
      <c r="A68" s="76">
        <v>1</v>
      </c>
      <c r="B68" s="76">
        <v>3</v>
      </c>
      <c r="C68" s="76">
        <v>2</v>
      </c>
      <c r="D68" s="79" t="s">
        <v>146</v>
      </c>
      <c r="E68" s="79" t="s">
        <v>82</v>
      </c>
      <c r="F68" s="76"/>
      <c r="G68" s="80" t="s">
        <v>149</v>
      </c>
      <c r="H68" s="82">
        <v>24876772</v>
      </c>
      <c r="I68" s="365"/>
      <c r="J68" s="66"/>
      <c r="K68" s="65"/>
      <c r="L68" s="66"/>
      <c r="M68" s="66"/>
      <c r="N68" s="66"/>
      <c r="O68" s="66"/>
      <c r="P68" s="66"/>
      <c r="Q68" s="66"/>
      <c r="R68" s="66"/>
      <c r="S68" s="8"/>
      <c r="T68" s="8"/>
      <c r="U68" s="8"/>
      <c r="V68" s="8"/>
      <c r="W68" s="8"/>
      <c r="X68" s="8"/>
      <c r="Y68" s="8"/>
      <c r="Z68" s="8"/>
      <c r="AA68" s="8"/>
    </row>
    <row r="69" spans="1:27" ht="15.75" customHeight="1" x14ac:dyDescent="0.25">
      <c r="H69" s="62"/>
      <c r="I69" s="365"/>
      <c r="J69" s="66"/>
      <c r="K69" s="65"/>
      <c r="L69" s="66"/>
    </row>
    <row r="70" spans="1:27" ht="15.75" customHeight="1" x14ac:dyDescent="0.25">
      <c r="A70" s="376" t="s">
        <v>68</v>
      </c>
      <c r="B70" s="377"/>
      <c r="C70" s="377"/>
      <c r="D70" s="377"/>
      <c r="E70" s="377"/>
      <c r="F70" s="378"/>
      <c r="G70" s="379" t="s">
        <v>69</v>
      </c>
      <c r="H70" s="68" t="s">
        <v>5</v>
      </c>
      <c r="I70" s="359"/>
      <c r="J70" s="63"/>
      <c r="K70" s="62"/>
      <c r="M70" s="66"/>
    </row>
    <row r="71" spans="1:27" ht="15.75" customHeight="1" x14ac:dyDescent="0.25">
      <c r="A71" s="69" t="s">
        <v>70</v>
      </c>
      <c r="B71" s="69" t="s">
        <v>71</v>
      </c>
      <c r="C71" s="69" t="s">
        <v>72</v>
      </c>
      <c r="D71" s="69" t="s">
        <v>73</v>
      </c>
      <c r="E71" s="69" t="s">
        <v>74</v>
      </c>
      <c r="F71" s="69" t="s">
        <v>75</v>
      </c>
      <c r="G71" s="380"/>
      <c r="H71" s="68" t="s">
        <v>76</v>
      </c>
      <c r="I71" s="362"/>
      <c r="J71" s="63"/>
      <c r="K71" s="65"/>
      <c r="L71" s="66"/>
      <c r="M71" s="66"/>
    </row>
    <row r="72" spans="1:27" ht="12.75" customHeight="1" x14ac:dyDescent="0.25">
      <c r="A72" s="74">
        <v>1</v>
      </c>
      <c r="B72" s="74">
        <v>3</v>
      </c>
      <c r="C72" s="74">
        <v>2</v>
      </c>
      <c r="D72" s="75" t="s">
        <v>150</v>
      </c>
      <c r="E72" s="79"/>
      <c r="F72" s="76"/>
      <c r="G72" s="77" t="s">
        <v>151</v>
      </c>
      <c r="H72" s="88">
        <f>SUM(H73:H74)</f>
        <v>379008</v>
      </c>
      <c r="I72" s="362"/>
      <c r="J72" s="63"/>
      <c r="K72" s="65"/>
      <c r="L72" s="66"/>
      <c r="M72" s="66"/>
      <c r="N72" s="66"/>
      <c r="O72" s="66"/>
      <c r="P72" s="66"/>
      <c r="Q72" s="66"/>
      <c r="R72" s="66"/>
      <c r="S72" s="8"/>
      <c r="T72" s="8"/>
      <c r="U72" s="8"/>
      <c r="V72" s="8"/>
      <c r="W72" s="8"/>
      <c r="X72" s="8"/>
      <c r="Y72" s="8"/>
      <c r="Z72" s="8"/>
      <c r="AA72" s="8"/>
    </row>
    <row r="73" spans="1:27" ht="12.75" customHeight="1" x14ac:dyDescent="0.25">
      <c r="A73" s="76">
        <v>1</v>
      </c>
      <c r="B73" s="76">
        <v>3</v>
      </c>
      <c r="C73" s="76">
        <v>2</v>
      </c>
      <c r="D73" s="79" t="s">
        <v>150</v>
      </c>
      <c r="E73" s="79" t="s">
        <v>79</v>
      </c>
      <c r="F73" s="76"/>
      <c r="G73" s="80" t="s">
        <v>152</v>
      </c>
      <c r="H73" s="82">
        <v>379008</v>
      </c>
      <c r="I73" s="363"/>
      <c r="J73" s="66"/>
      <c r="K73" s="8"/>
      <c r="L73" s="66"/>
      <c r="M73" s="66"/>
      <c r="N73" s="66"/>
      <c r="O73" s="66"/>
      <c r="P73" s="66"/>
      <c r="Q73" s="66"/>
      <c r="R73" s="66"/>
      <c r="S73" s="8"/>
      <c r="T73" s="8"/>
      <c r="U73" s="8"/>
      <c r="V73" s="8"/>
      <c r="W73" s="8"/>
      <c r="X73" s="8"/>
      <c r="Y73" s="8"/>
      <c r="Z73" s="8"/>
      <c r="AA73" s="8"/>
    </row>
    <row r="74" spans="1:27" ht="12.75" customHeight="1" x14ac:dyDescent="0.25">
      <c r="A74" s="76">
        <v>1</v>
      </c>
      <c r="B74" s="76">
        <v>3</v>
      </c>
      <c r="C74" s="76">
        <v>2</v>
      </c>
      <c r="D74" s="79" t="s">
        <v>150</v>
      </c>
      <c r="E74" s="79" t="s">
        <v>82</v>
      </c>
      <c r="F74" s="76"/>
      <c r="G74" s="80" t="s">
        <v>153</v>
      </c>
      <c r="H74" s="82">
        <v>0</v>
      </c>
      <c r="I74" s="365"/>
      <c r="J74" s="66"/>
      <c r="K74" s="65"/>
      <c r="L74" s="66"/>
      <c r="M74" s="66"/>
      <c r="N74" s="66"/>
      <c r="O74" s="66"/>
      <c r="P74" s="66"/>
      <c r="Q74" s="66"/>
      <c r="R74" s="66"/>
      <c r="S74" s="8"/>
      <c r="T74" s="8"/>
      <c r="U74" s="8"/>
      <c r="V74" s="8"/>
      <c r="W74" s="8"/>
      <c r="X74" s="8"/>
      <c r="Y74" s="8"/>
      <c r="Z74" s="8"/>
      <c r="AA74" s="8"/>
    </row>
    <row r="75" spans="1:27" ht="12.75" customHeight="1" x14ac:dyDescent="0.25">
      <c r="A75" s="70">
        <v>1</v>
      </c>
      <c r="B75" s="70">
        <v>3</v>
      </c>
      <c r="C75" s="70">
        <v>3</v>
      </c>
      <c r="D75" s="84"/>
      <c r="E75" s="84"/>
      <c r="F75" s="84"/>
      <c r="G75" s="72" t="s">
        <v>154</v>
      </c>
      <c r="H75" s="73">
        <f>+H76+H80+H84+H85+H86+H90+H96+H99+H102+H104</f>
        <v>230100270</v>
      </c>
      <c r="I75" s="365"/>
      <c r="J75" s="66"/>
      <c r="K75" s="65"/>
      <c r="L75" s="66"/>
      <c r="M75" s="66"/>
      <c r="N75" s="66"/>
      <c r="O75" s="66"/>
      <c r="P75" s="66"/>
      <c r="Q75" s="66"/>
      <c r="R75" s="66"/>
      <c r="S75" s="8"/>
      <c r="T75" s="8"/>
      <c r="U75" s="8"/>
      <c r="V75" s="8"/>
      <c r="W75" s="8"/>
      <c r="X75" s="8"/>
      <c r="Y75" s="8"/>
      <c r="Z75" s="8"/>
      <c r="AA75" s="8"/>
    </row>
    <row r="76" spans="1:27" ht="12.75" customHeight="1" x14ac:dyDescent="0.25">
      <c r="A76" s="74">
        <v>1</v>
      </c>
      <c r="B76" s="74">
        <v>3</v>
      </c>
      <c r="C76" s="74">
        <v>3</v>
      </c>
      <c r="D76" s="75" t="s">
        <v>79</v>
      </c>
      <c r="E76" s="79"/>
      <c r="F76" s="79"/>
      <c r="G76" s="77" t="s">
        <v>155</v>
      </c>
      <c r="H76" s="78">
        <f>SUM(H77:H79)</f>
        <v>6337558</v>
      </c>
      <c r="I76" s="363"/>
      <c r="J76" s="66"/>
      <c r="K76" s="65"/>
      <c r="L76" s="66"/>
      <c r="M76" s="66"/>
      <c r="N76" s="66"/>
      <c r="O76" s="66"/>
      <c r="P76" s="66"/>
      <c r="Q76" s="66"/>
      <c r="R76" s="66"/>
      <c r="S76" s="8"/>
      <c r="T76" s="8"/>
      <c r="U76" s="8"/>
      <c r="V76" s="8"/>
      <c r="W76" s="8"/>
      <c r="X76" s="8"/>
      <c r="Y76" s="8"/>
      <c r="Z76" s="8"/>
      <c r="AA76" s="8"/>
    </row>
    <row r="77" spans="1:27" ht="12.75" customHeight="1" x14ac:dyDescent="0.25">
      <c r="A77" s="76">
        <v>1</v>
      </c>
      <c r="B77" s="76">
        <v>3</v>
      </c>
      <c r="C77" s="76">
        <v>3</v>
      </c>
      <c r="D77" s="79" t="s">
        <v>79</v>
      </c>
      <c r="E77" s="79" t="s">
        <v>79</v>
      </c>
      <c r="F77" s="76"/>
      <c r="G77" s="80" t="s">
        <v>156</v>
      </c>
      <c r="H77" s="82">
        <v>3970503</v>
      </c>
      <c r="I77" s="364"/>
      <c r="J77" s="66"/>
      <c r="K77" s="65"/>
      <c r="L77" s="66"/>
      <c r="M77" s="66"/>
      <c r="N77" s="66"/>
      <c r="O77" s="66"/>
      <c r="P77" s="66"/>
      <c r="Q77" s="66"/>
      <c r="R77" s="66"/>
      <c r="S77" s="8"/>
      <c r="T77" s="8"/>
      <c r="U77" s="8"/>
      <c r="V77" s="8"/>
      <c r="W77" s="8"/>
      <c r="X77" s="8"/>
      <c r="Y77" s="8"/>
      <c r="Z77" s="8"/>
      <c r="AA77" s="8"/>
    </row>
    <row r="78" spans="1:27" ht="12.75" customHeight="1" x14ac:dyDescent="0.25">
      <c r="A78" s="76">
        <v>1</v>
      </c>
      <c r="B78" s="76">
        <v>3</v>
      </c>
      <c r="C78" s="76">
        <v>3</v>
      </c>
      <c r="D78" s="79" t="s">
        <v>79</v>
      </c>
      <c r="E78" s="79" t="s">
        <v>82</v>
      </c>
      <c r="F78" s="76"/>
      <c r="G78" s="80" t="s">
        <v>157</v>
      </c>
      <c r="H78" s="82">
        <v>2367055</v>
      </c>
      <c r="I78" s="365"/>
      <c r="J78" s="66"/>
      <c r="K78" s="65"/>
      <c r="L78" s="66"/>
      <c r="M78" s="66"/>
      <c r="N78" s="66"/>
      <c r="O78" s="66"/>
      <c r="P78" s="66"/>
      <c r="Q78" s="66"/>
      <c r="R78" s="66"/>
      <c r="S78" s="8"/>
      <c r="T78" s="8"/>
      <c r="U78" s="8"/>
      <c r="V78" s="8"/>
      <c r="W78" s="8"/>
      <c r="X78" s="8"/>
      <c r="Y78" s="8"/>
      <c r="Z78" s="8"/>
      <c r="AA78" s="8"/>
    </row>
    <row r="79" spans="1:27" ht="12.75" customHeight="1" x14ac:dyDescent="0.25">
      <c r="A79" s="76">
        <v>1</v>
      </c>
      <c r="B79" s="76">
        <v>3</v>
      </c>
      <c r="C79" s="76">
        <v>3</v>
      </c>
      <c r="D79" s="79" t="s">
        <v>79</v>
      </c>
      <c r="E79" s="79" t="s">
        <v>84</v>
      </c>
      <c r="F79" s="76"/>
      <c r="G79" s="80" t="s">
        <v>158</v>
      </c>
      <c r="H79" s="82">
        <v>0</v>
      </c>
      <c r="I79" s="365"/>
      <c r="J79" s="66"/>
      <c r="K79" s="65"/>
      <c r="L79" s="66"/>
      <c r="M79" s="66"/>
      <c r="N79" s="66"/>
      <c r="O79" s="66"/>
      <c r="P79" s="66"/>
      <c r="Q79" s="66"/>
      <c r="R79" s="66"/>
      <c r="S79" s="8"/>
      <c r="T79" s="8"/>
      <c r="U79" s="8"/>
      <c r="V79" s="8"/>
      <c r="W79" s="8"/>
      <c r="X79" s="8"/>
      <c r="Y79" s="8"/>
      <c r="Z79" s="8"/>
      <c r="AA79" s="8"/>
    </row>
    <row r="80" spans="1:27" ht="12.75" customHeight="1" x14ac:dyDescent="0.25">
      <c r="A80" s="74">
        <v>1</v>
      </c>
      <c r="B80" s="74">
        <v>3</v>
      </c>
      <c r="C80" s="74">
        <v>3</v>
      </c>
      <c r="D80" s="75" t="s">
        <v>82</v>
      </c>
      <c r="E80" s="79"/>
      <c r="F80" s="79"/>
      <c r="G80" s="77" t="s">
        <v>159</v>
      </c>
      <c r="H80" s="78">
        <f>SUM(H81:H83)</f>
        <v>26203166</v>
      </c>
      <c r="I80" s="365"/>
      <c r="J80" s="66"/>
      <c r="K80" s="65"/>
      <c r="L80" s="66"/>
      <c r="M80" s="66"/>
      <c r="N80" s="66"/>
      <c r="O80" s="66"/>
      <c r="P80" s="66"/>
      <c r="Q80" s="66"/>
      <c r="R80" s="66"/>
      <c r="S80" s="8"/>
      <c r="T80" s="8"/>
      <c r="U80" s="8"/>
      <c r="V80" s="8"/>
      <c r="W80" s="8"/>
      <c r="X80" s="8"/>
      <c r="Y80" s="8"/>
      <c r="Z80" s="8"/>
      <c r="AA80" s="8"/>
    </row>
    <row r="81" spans="1:27" ht="12.75" customHeight="1" x14ac:dyDescent="0.25">
      <c r="A81" s="76">
        <v>1</v>
      </c>
      <c r="B81" s="76">
        <v>3</v>
      </c>
      <c r="C81" s="76">
        <v>3</v>
      </c>
      <c r="D81" s="79" t="s">
        <v>82</v>
      </c>
      <c r="E81" s="79" t="s">
        <v>79</v>
      </c>
      <c r="F81" s="76"/>
      <c r="G81" s="80" t="s">
        <v>160</v>
      </c>
      <c r="H81" s="82">
        <v>6258535</v>
      </c>
      <c r="I81" s="364"/>
      <c r="J81" s="66"/>
      <c r="K81" s="65"/>
      <c r="L81" s="66"/>
      <c r="M81" s="66"/>
      <c r="N81" s="66"/>
      <c r="O81" s="66"/>
      <c r="P81" s="66"/>
      <c r="Q81" s="66"/>
      <c r="R81" s="66"/>
      <c r="S81" s="8"/>
      <c r="T81" s="8"/>
      <c r="U81" s="8"/>
      <c r="V81" s="8"/>
      <c r="W81" s="8"/>
      <c r="X81" s="8"/>
      <c r="Y81" s="8"/>
      <c r="Z81" s="8"/>
      <c r="AA81" s="8"/>
    </row>
    <row r="82" spans="1:27" ht="12.75" customHeight="1" x14ac:dyDescent="0.25">
      <c r="A82" s="76">
        <v>1</v>
      </c>
      <c r="B82" s="76">
        <v>3</v>
      </c>
      <c r="C82" s="76">
        <v>3</v>
      </c>
      <c r="D82" s="79" t="s">
        <v>82</v>
      </c>
      <c r="E82" s="79" t="s">
        <v>82</v>
      </c>
      <c r="F82" s="76"/>
      <c r="G82" s="80" t="s">
        <v>161</v>
      </c>
      <c r="H82" s="82">
        <v>19902257</v>
      </c>
      <c r="I82" s="365"/>
      <c r="J82" s="66"/>
      <c r="K82" s="65"/>
      <c r="L82" s="66"/>
      <c r="M82" s="66"/>
      <c r="N82" s="66"/>
      <c r="O82" s="66"/>
      <c r="P82" s="66"/>
      <c r="Q82" s="66"/>
      <c r="R82" s="66"/>
      <c r="S82" s="8"/>
      <c r="T82" s="8"/>
      <c r="U82" s="8"/>
      <c r="V82" s="8"/>
      <c r="W82" s="8"/>
      <c r="X82" s="8"/>
      <c r="Y82" s="8"/>
      <c r="Z82" s="8"/>
      <c r="AA82" s="8"/>
    </row>
    <row r="83" spans="1:27" ht="12.75" customHeight="1" x14ac:dyDescent="0.25">
      <c r="A83" s="76">
        <v>1</v>
      </c>
      <c r="B83" s="76">
        <v>3</v>
      </c>
      <c r="C83" s="76">
        <v>3</v>
      </c>
      <c r="D83" s="79" t="s">
        <v>82</v>
      </c>
      <c r="E83" s="79" t="s">
        <v>86</v>
      </c>
      <c r="F83" s="76"/>
      <c r="G83" s="80" t="s">
        <v>162</v>
      </c>
      <c r="H83" s="82">
        <v>42374</v>
      </c>
      <c r="I83" s="365"/>
      <c r="J83" s="66"/>
      <c r="K83" s="65"/>
      <c r="L83" s="66"/>
      <c r="M83" s="66"/>
      <c r="N83" s="66"/>
      <c r="O83" s="66"/>
      <c r="P83" s="66"/>
      <c r="Q83" s="66"/>
      <c r="R83" s="66"/>
      <c r="S83" s="8"/>
      <c r="T83" s="8"/>
      <c r="U83" s="8"/>
      <c r="V83" s="8"/>
      <c r="W83" s="8"/>
      <c r="X83" s="8"/>
      <c r="Y83" s="8"/>
      <c r="Z83" s="8"/>
      <c r="AA83" s="8"/>
    </row>
    <row r="84" spans="1:27" ht="12.75" customHeight="1" x14ac:dyDescent="0.25">
      <c r="A84" s="74">
        <v>1</v>
      </c>
      <c r="B84" s="74">
        <v>3</v>
      </c>
      <c r="C84" s="74">
        <v>3</v>
      </c>
      <c r="D84" s="75" t="s">
        <v>82</v>
      </c>
      <c r="E84" s="75" t="s">
        <v>88</v>
      </c>
      <c r="F84" s="76"/>
      <c r="G84" s="77" t="s">
        <v>163</v>
      </c>
      <c r="H84" s="78">
        <v>312</v>
      </c>
      <c r="I84" s="365"/>
      <c r="J84" s="66"/>
      <c r="K84" s="65"/>
      <c r="L84" s="66"/>
      <c r="M84" s="66"/>
      <c r="N84" s="66"/>
      <c r="O84" s="66"/>
      <c r="P84" s="66"/>
      <c r="Q84" s="66"/>
      <c r="R84" s="66"/>
      <c r="S84" s="8"/>
      <c r="T84" s="8"/>
      <c r="U84" s="8"/>
      <c r="V84" s="8"/>
      <c r="W84" s="8"/>
      <c r="X84" s="8"/>
      <c r="Y84" s="8"/>
      <c r="Z84" s="8"/>
      <c r="AA84" s="8"/>
    </row>
    <row r="85" spans="1:27" ht="12.75" customHeight="1" x14ac:dyDescent="0.25">
      <c r="A85" s="74">
        <v>1</v>
      </c>
      <c r="B85" s="74">
        <v>3</v>
      </c>
      <c r="C85" s="74">
        <v>3</v>
      </c>
      <c r="D85" s="75" t="s">
        <v>86</v>
      </c>
      <c r="E85" s="79"/>
      <c r="F85" s="76"/>
      <c r="G85" s="77" t="s">
        <v>164</v>
      </c>
      <c r="H85" s="78">
        <v>169285</v>
      </c>
      <c r="I85" s="364"/>
      <c r="J85" s="66"/>
      <c r="K85" s="65"/>
      <c r="L85" s="66"/>
      <c r="M85" s="66"/>
      <c r="N85" s="66"/>
      <c r="O85" s="66"/>
      <c r="P85" s="66"/>
      <c r="Q85" s="66"/>
      <c r="R85" s="66"/>
      <c r="S85" s="8"/>
      <c r="T85" s="8"/>
      <c r="U85" s="8"/>
      <c r="V85" s="8"/>
      <c r="W85" s="8"/>
      <c r="X85" s="8"/>
      <c r="Y85" s="8"/>
      <c r="Z85" s="8"/>
      <c r="AA85" s="8"/>
    </row>
    <row r="86" spans="1:27" ht="12.75" customHeight="1" x14ac:dyDescent="0.25">
      <c r="A86" s="74">
        <v>1</v>
      </c>
      <c r="B86" s="74">
        <v>3</v>
      </c>
      <c r="C86" s="74">
        <v>3</v>
      </c>
      <c r="D86" s="75" t="s">
        <v>165</v>
      </c>
      <c r="E86" s="79"/>
      <c r="F86" s="76"/>
      <c r="G86" s="77" t="s">
        <v>166</v>
      </c>
      <c r="H86" s="78">
        <f>SUM(H87:H89)</f>
        <v>1027267</v>
      </c>
      <c r="I86" s="364"/>
      <c r="J86" s="66"/>
      <c r="K86" s="65"/>
      <c r="L86" s="66"/>
      <c r="M86" s="66"/>
      <c r="N86" s="66"/>
      <c r="O86" s="66"/>
      <c r="P86" s="66"/>
      <c r="Q86" s="66"/>
      <c r="R86" s="66"/>
      <c r="S86" s="8"/>
      <c r="T86" s="8"/>
      <c r="U86" s="8"/>
      <c r="V86" s="8"/>
      <c r="W86" s="8"/>
      <c r="X86" s="8"/>
      <c r="Y86" s="8"/>
      <c r="Z86" s="8"/>
      <c r="AA86" s="8"/>
    </row>
    <row r="87" spans="1:27" ht="12.75" customHeight="1" x14ac:dyDescent="0.25">
      <c r="A87" s="76">
        <v>1</v>
      </c>
      <c r="B87" s="76">
        <v>3</v>
      </c>
      <c r="C87" s="76">
        <v>3</v>
      </c>
      <c r="D87" s="79" t="s">
        <v>165</v>
      </c>
      <c r="E87" s="79" t="s">
        <v>82</v>
      </c>
      <c r="F87" s="76"/>
      <c r="G87" s="80" t="s">
        <v>167</v>
      </c>
      <c r="H87" s="82">
        <v>20351</v>
      </c>
      <c r="I87" s="364"/>
      <c r="J87" s="66"/>
      <c r="K87" s="65"/>
      <c r="L87" s="66"/>
      <c r="M87" s="66"/>
      <c r="N87" s="66"/>
      <c r="O87" s="66"/>
      <c r="P87" s="66"/>
      <c r="Q87" s="66"/>
      <c r="R87" s="66"/>
      <c r="S87" s="8"/>
      <c r="T87" s="8"/>
      <c r="U87" s="8"/>
      <c r="V87" s="8"/>
      <c r="W87" s="8"/>
      <c r="X87" s="8"/>
      <c r="Y87" s="8"/>
      <c r="Z87" s="8"/>
      <c r="AA87" s="8"/>
    </row>
    <row r="88" spans="1:27" ht="12.75" customHeight="1" x14ac:dyDescent="0.25">
      <c r="A88" s="76">
        <v>1</v>
      </c>
      <c r="B88" s="76">
        <v>3</v>
      </c>
      <c r="C88" s="76">
        <v>3</v>
      </c>
      <c r="D88" s="79" t="s">
        <v>165</v>
      </c>
      <c r="E88" s="79" t="s">
        <v>84</v>
      </c>
      <c r="F88" s="76"/>
      <c r="G88" s="80" t="s">
        <v>168</v>
      </c>
      <c r="H88" s="82">
        <v>0</v>
      </c>
      <c r="I88" s="365"/>
      <c r="J88" s="66"/>
      <c r="K88" s="65"/>
      <c r="L88" s="66"/>
      <c r="M88" s="66"/>
      <c r="N88" s="66"/>
      <c r="O88" s="66"/>
      <c r="P88" s="66"/>
      <c r="Q88" s="66"/>
      <c r="R88" s="66"/>
      <c r="S88" s="8"/>
      <c r="T88" s="8"/>
      <c r="U88" s="8"/>
      <c r="V88" s="8"/>
      <c r="W88" s="8"/>
      <c r="X88" s="8"/>
      <c r="Y88" s="8"/>
      <c r="Z88" s="8"/>
      <c r="AA88" s="8"/>
    </row>
    <row r="89" spans="1:27" ht="12.75" customHeight="1" x14ac:dyDescent="0.25">
      <c r="A89" s="76">
        <v>1</v>
      </c>
      <c r="B89" s="76">
        <v>3</v>
      </c>
      <c r="C89" s="76">
        <v>3</v>
      </c>
      <c r="D89" s="79" t="s">
        <v>165</v>
      </c>
      <c r="E89" s="79" t="s">
        <v>88</v>
      </c>
      <c r="F89" s="76"/>
      <c r="G89" s="80" t="s">
        <v>169</v>
      </c>
      <c r="H89" s="82">
        <v>1006916</v>
      </c>
      <c r="I89" s="365"/>
      <c r="J89" s="66"/>
      <c r="K89" s="65"/>
      <c r="L89" s="66"/>
      <c r="M89" s="66"/>
      <c r="N89" s="66"/>
      <c r="O89" s="66"/>
      <c r="P89" s="66"/>
      <c r="Q89" s="66"/>
      <c r="R89" s="66"/>
      <c r="S89" s="8"/>
      <c r="T89" s="8"/>
      <c r="U89" s="8"/>
      <c r="V89" s="8"/>
      <c r="W89" s="8"/>
      <c r="X89" s="8"/>
      <c r="Y89" s="8"/>
      <c r="Z89" s="8"/>
      <c r="AA89" s="8"/>
    </row>
    <row r="90" spans="1:27" ht="12.75" customHeight="1" x14ac:dyDescent="0.25">
      <c r="A90" s="74">
        <v>1</v>
      </c>
      <c r="B90" s="74">
        <v>3</v>
      </c>
      <c r="C90" s="74">
        <v>3</v>
      </c>
      <c r="D90" s="75" t="s">
        <v>92</v>
      </c>
      <c r="E90" s="79"/>
      <c r="F90" s="76"/>
      <c r="G90" s="77" t="s">
        <v>170</v>
      </c>
      <c r="H90" s="78">
        <f>SUM(H91:H95)</f>
        <v>25835714</v>
      </c>
      <c r="I90" s="365"/>
      <c r="J90" s="66"/>
      <c r="K90" s="65"/>
      <c r="L90" s="66"/>
      <c r="M90" s="66"/>
      <c r="N90" s="66"/>
      <c r="O90" s="66"/>
      <c r="P90" s="66"/>
      <c r="Q90" s="66"/>
      <c r="R90" s="66"/>
      <c r="S90" s="8"/>
      <c r="T90" s="8"/>
      <c r="U90" s="8"/>
      <c r="V90" s="8"/>
      <c r="W90" s="8"/>
      <c r="X90" s="8"/>
      <c r="Y90" s="8"/>
      <c r="Z90" s="8"/>
      <c r="AA90" s="8"/>
    </row>
    <row r="91" spans="1:27" ht="12.75" customHeight="1" x14ac:dyDescent="0.25">
      <c r="A91" s="76">
        <v>1</v>
      </c>
      <c r="B91" s="76">
        <v>3</v>
      </c>
      <c r="C91" s="76">
        <v>3</v>
      </c>
      <c r="D91" s="79" t="s">
        <v>92</v>
      </c>
      <c r="E91" s="79" t="s">
        <v>79</v>
      </c>
      <c r="F91" s="76"/>
      <c r="G91" s="80" t="s">
        <v>171</v>
      </c>
      <c r="H91" s="82">
        <v>5657334</v>
      </c>
      <c r="I91" s="364"/>
      <c r="J91" s="66"/>
      <c r="K91" s="65"/>
      <c r="L91" s="66"/>
      <c r="M91" s="66"/>
      <c r="N91" s="66"/>
      <c r="O91" s="66"/>
      <c r="P91" s="66"/>
      <c r="Q91" s="66"/>
      <c r="R91" s="66"/>
      <c r="S91" s="8"/>
      <c r="T91" s="8"/>
      <c r="U91" s="8"/>
      <c r="V91" s="8"/>
      <c r="W91" s="8"/>
      <c r="X91" s="8"/>
      <c r="Y91" s="8"/>
      <c r="Z91" s="8"/>
      <c r="AA91" s="8"/>
    </row>
    <row r="92" spans="1:27" ht="12.75" customHeight="1" x14ac:dyDescent="0.25">
      <c r="A92" s="76">
        <v>1</v>
      </c>
      <c r="B92" s="76">
        <v>3</v>
      </c>
      <c r="C92" s="76">
        <v>3</v>
      </c>
      <c r="D92" s="79" t="s">
        <v>92</v>
      </c>
      <c r="E92" s="79" t="s">
        <v>82</v>
      </c>
      <c r="F92" s="76"/>
      <c r="G92" s="80" t="s">
        <v>172</v>
      </c>
      <c r="H92" s="82">
        <v>19634238</v>
      </c>
      <c r="I92" s="365"/>
      <c r="J92" s="66"/>
      <c r="K92" s="65"/>
      <c r="L92" s="66"/>
      <c r="M92" s="66"/>
      <c r="N92" s="66"/>
      <c r="O92" s="66"/>
      <c r="P92" s="66"/>
      <c r="Q92" s="66"/>
      <c r="R92" s="66"/>
      <c r="S92" s="8"/>
      <c r="T92" s="8"/>
      <c r="U92" s="8"/>
      <c r="V92" s="8"/>
      <c r="W92" s="8"/>
      <c r="X92" s="8"/>
      <c r="Y92" s="8"/>
      <c r="Z92" s="8"/>
      <c r="AA92" s="8"/>
    </row>
    <row r="93" spans="1:27" ht="12.75" customHeight="1" x14ac:dyDescent="0.25">
      <c r="A93" s="76">
        <v>1</v>
      </c>
      <c r="B93" s="76">
        <v>3</v>
      </c>
      <c r="C93" s="76">
        <v>3</v>
      </c>
      <c r="D93" s="79" t="s">
        <v>92</v>
      </c>
      <c r="E93" s="79" t="s">
        <v>84</v>
      </c>
      <c r="F93" s="76"/>
      <c r="G93" s="80" t="s">
        <v>173</v>
      </c>
      <c r="H93" s="82">
        <v>544142</v>
      </c>
      <c r="I93" s="365"/>
      <c r="J93" s="66"/>
      <c r="K93" s="65"/>
      <c r="L93" s="66"/>
      <c r="M93" s="66"/>
      <c r="N93" s="66"/>
      <c r="O93" s="66"/>
      <c r="P93" s="66"/>
      <c r="Q93" s="66"/>
      <c r="R93" s="66"/>
      <c r="S93" s="8"/>
      <c r="T93" s="8"/>
      <c r="U93" s="8"/>
      <c r="V93" s="8"/>
      <c r="W93" s="8"/>
      <c r="X93" s="8"/>
      <c r="Y93" s="8"/>
      <c r="Z93" s="8"/>
      <c r="AA93" s="8"/>
    </row>
    <row r="94" spans="1:27" ht="12.75" customHeight="1" x14ac:dyDescent="0.25">
      <c r="A94" s="76">
        <v>1</v>
      </c>
      <c r="B94" s="76">
        <v>3</v>
      </c>
      <c r="C94" s="76">
        <v>3</v>
      </c>
      <c r="D94" s="79" t="s">
        <v>92</v>
      </c>
      <c r="E94" s="79" t="s">
        <v>88</v>
      </c>
      <c r="F94" s="76"/>
      <c r="G94" s="80" t="s">
        <v>174</v>
      </c>
      <c r="H94" s="82">
        <v>0</v>
      </c>
      <c r="I94" s="365"/>
      <c r="J94" s="66"/>
      <c r="K94" s="65"/>
      <c r="L94" s="66"/>
      <c r="M94" s="66"/>
      <c r="N94" s="66"/>
      <c r="O94" s="66"/>
      <c r="P94" s="66"/>
      <c r="Q94" s="66"/>
      <c r="R94" s="66"/>
      <c r="S94" s="8"/>
      <c r="T94" s="8"/>
      <c r="U94" s="8"/>
      <c r="V94" s="8"/>
      <c r="W94" s="8"/>
      <c r="X94" s="8"/>
      <c r="Y94" s="8"/>
      <c r="Z94" s="8"/>
      <c r="AA94" s="8"/>
    </row>
    <row r="95" spans="1:27" ht="12.75" customHeight="1" x14ac:dyDescent="0.25">
      <c r="A95" s="76">
        <v>1</v>
      </c>
      <c r="B95" s="76">
        <v>3</v>
      </c>
      <c r="C95" s="76">
        <v>3</v>
      </c>
      <c r="D95" s="79" t="s">
        <v>92</v>
      </c>
      <c r="E95" s="79" t="s">
        <v>90</v>
      </c>
      <c r="F95" s="76"/>
      <c r="G95" s="80" t="s">
        <v>175</v>
      </c>
      <c r="H95" s="82">
        <v>0</v>
      </c>
      <c r="I95" s="365"/>
      <c r="J95" s="66"/>
      <c r="K95" s="65"/>
      <c r="L95" s="66"/>
      <c r="M95" s="66"/>
      <c r="N95" s="66"/>
      <c r="O95" s="66"/>
      <c r="P95" s="66"/>
      <c r="Q95" s="66"/>
      <c r="R95" s="66"/>
      <c r="S95" s="8"/>
      <c r="T95" s="8"/>
      <c r="U95" s="8"/>
      <c r="V95" s="8"/>
      <c r="W95" s="8"/>
      <c r="X95" s="8"/>
      <c r="Y95" s="8"/>
      <c r="Z95" s="8"/>
      <c r="AA95" s="8"/>
    </row>
    <row r="96" spans="1:27" ht="12.75" customHeight="1" x14ac:dyDescent="0.25">
      <c r="A96" s="74">
        <v>1</v>
      </c>
      <c r="B96" s="74">
        <v>3</v>
      </c>
      <c r="C96" s="74">
        <v>3</v>
      </c>
      <c r="D96" s="75" t="s">
        <v>131</v>
      </c>
      <c r="E96" s="79"/>
      <c r="F96" s="76"/>
      <c r="G96" s="77" t="s">
        <v>176</v>
      </c>
      <c r="H96" s="78">
        <f>SUM(H97:H98)</f>
        <v>5655114</v>
      </c>
      <c r="I96" s="365"/>
      <c r="J96" s="66"/>
      <c r="K96" s="65"/>
      <c r="L96" s="66"/>
      <c r="M96" s="66"/>
      <c r="N96" s="66"/>
      <c r="O96" s="66"/>
      <c r="P96" s="66"/>
      <c r="Q96" s="66"/>
      <c r="R96" s="66"/>
      <c r="S96" s="8"/>
      <c r="T96" s="8"/>
      <c r="U96" s="8"/>
      <c r="V96" s="8"/>
      <c r="W96" s="8"/>
      <c r="X96" s="8"/>
      <c r="Y96" s="8"/>
      <c r="Z96" s="8"/>
      <c r="AA96" s="8"/>
    </row>
    <row r="97" spans="1:27" ht="12.75" customHeight="1" x14ac:dyDescent="0.25">
      <c r="A97" s="76">
        <v>1</v>
      </c>
      <c r="B97" s="76">
        <v>3</v>
      </c>
      <c r="C97" s="76">
        <v>3</v>
      </c>
      <c r="D97" s="79" t="s">
        <v>131</v>
      </c>
      <c r="E97" s="79" t="s">
        <v>79</v>
      </c>
      <c r="F97" s="76"/>
      <c r="G97" s="80" t="s">
        <v>176</v>
      </c>
      <c r="H97" s="81">
        <v>5650240</v>
      </c>
      <c r="I97" s="364"/>
      <c r="J97" s="66"/>
      <c r="K97" s="65"/>
      <c r="L97" s="66"/>
      <c r="M97" s="66"/>
      <c r="N97" s="66"/>
      <c r="O97" s="66"/>
      <c r="P97" s="66"/>
      <c r="Q97" s="66"/>
      <c r="R97" s="66"/>
      <c r="S97" s="8"/>
      <c r="T97" s="8"/>
      <c r="U97" s="8"/>
      <c r="V97" s="8"/>
      <c r="W97" s="8"/>
      <c r="X97" s="8"/>
      <c r="Y97" s="8"/>
      <c r="Z97" s="8"/>
      <c r="AA97" s="8"/>
    </row>
    <row r="98" spans="1:27" ht="12.75" customHeight="1" x14ac:dyDescent="0.25">
      <c r="A98" s="76">
        <v>1</v>
      </c>
      <c r="B98" s="76">
        <v>3</v>
      </c>
      <c r="C98" s="76">
        <v>3</v>
      </c>
      <c r="D98" s="79" t="s">
        <v>131</v>
      </c>
      <c r="E98" s="79" t="s">
        <v>82</v>
      </c>
      <c r="F98" s="76"/>
      <c r="G98" s="80" t="s">
        <v>177</v>
      </c>
      <c r="H98" s="81">
        <v>4874</v>
      </c>
      <c r="I98" s="358"/>
      <c r="J98" s="66"/>
      <c r="K98" s="65"/>
      <c r="L98" s="66"/>
      <c r="M98" s="66"/>
      <c r="N98" s="66"/>
      <c r="O98" s="66"/>
      <c r="P98" s="66"/>
      <c r="Q98" s="66"/>
      <c r="R98" s="66"/>
      <c r="S98" s="8"/>
      <c r="T98" s="8"/>
      <c r="U98" s="8"/>
      <c r="V98" s="8"/>
      <c r="W98" s="8"/>
      <c r="X98" s="8"/>
      <c r="Y98" s="8"/>
      <c r="Z98" s="8"/>
      <c r="AA98" s="8"/>
    </row>
    <row r="99" spans="1:27" ht="12.75" customHeight="1" x14ac:dyDescent="0.25">
      <c r="A99" s="74">
        <v>1</v>
      </c>
      <c r="B99" s="74">
        <v>3</v>
      </c>
      <c r="C99" s="74">
        <v>3</v>
      </c>
      <c r="D99" s="75" t="s">
        <v>133</v>
      </c>
      <c r="E99" s="79"/>
      <c r="F99" s="76"/>
      <c r="G99" s="77" t="s">
        <v>178</v>
      </c>
      <c r="H99" s="78">
        <f>SUM(H100:H101)</f>
        <v>16539274</v>
      </c>
      <c r="I99" s="358"/>
      <c r="J99" s="66"/>
      <c r="K99" s="65"/>
      <c r="L99" s="66"/>
      <c r="M99" s="66"/>
      <c r="N99" s="66"/>
      <c r="O99" s="66"/>
      <c r="P99" s="66"/>
      <c r="Q99" s="66"/>
      <c r="R99" s="66"/>
      <c r="S99" s="8"/>
      <c r="T99" s="8"/>
      <c r="U99" s="8"/>
      <c r="V99" s="8"/>
      <c r="W99" s="8"/>
      <c r="X99" s="8"/>
      <c r="Y99" s="8"/>
      <c r="Z99" s="8"/>
      <c r="AA99" s="8"/>
    </row>
    <row r="100" spans="1:27" ht="12.75" customHeight="1" x14ac:dyDescent="0.25">
      <c r="A100" s="76">
        <v>1</v>
      </c>
      <c r="B100" s="76">
        <v>3</v>
      </c>
      <c r="C100" s="76">
        <v>3</v>
      </c>
      <c r="D100" s="79" t="s">
        <v>133</v>
      </c>
      <c r="E100" s="79" t="s">
        <v>82</v>
      </c>
      <c r="F100" s="76"/>
      <c r="G100" s="80" t="s">
        <v>179</v>
      </c>
      <c r="H100" s="81">
        <v>0</v>
      </c>
      <c r="I100" s="364"/>
      <c r="J100" s="66"/>
      <c r="K100" s="65"/>
      <c r="L100" s="66"/>
      <c r="M100" s="66"/>
      <c r="N100" s="66"/>
      <c r="O100" s="66"/>
      <c r="P100" s="66"/>
      <c r="Q100" s="66"/>
      <c r="R100" s="66"/>
      <c r="S100" s="8"/>
      <c r="T100" s="8"/>
      <c r="U100" s="8"/>
      <c r="V100" s="8"/>
      <c r="W100" s="8"/>
      <c r="X100" s="8"/>
      <c r="Y100" s="8"/>
      <c r="Z100" s="8"/>
      <c r="AA100" s="8"/>
    </row>
    <row r="101" spans="1:27" ht="12.75" customHeight="1" x14ac:dyDescent="0.25">
      <c r="A101" s="76">
        <v>1</v>
      </c>
      <c r="B101" s="76">
        <v>3</v>
      </c>
      <c r="C101" s="76">
        <v>3</v>
      </c>
      <c r="D101" s="79" t="s">
        <v>133</v>
      </c>
      <c r="E101" s="79" t="s">
        <v>165</v>
      </c>
      <c r="F101" s="76"/>
      <c r="G101" s="80" t="s">
        <v>180</v>
      </c>
      <c r="H101" s="81">
        <v>16539274</v>
      </c>
      <c r="I101" s="358"/>
      <c r="J101" s="66"/>
      <c r="K101" s="65"/>
      <c r="L101" s="66"/>
      <c r="M101" s="66"/>
      <c r="N101" s="66"/>
      <c r="O101" s="66"/>
      <c r="P101" s="66"/>
      <c r="Q101" s="66"/>
      <c r="R101" s="66"/>
      <c r="S101" s="8"/>
      <c r="T101" s="8"/>
      <c r="U101" s="8"/>
      <c r="V101" s="8"/>
      <c r="W101" s="8"/>
      <c r="X101" s="8"/>
      <c r="Y101" s="8"/>
      <c r="Z101" s="8"/>
      <c r="AA101" s="8"/>
    </row>
    <row r="102" spans="1:27" ht="12.75" customHeight="1" x14ac:dyDescent="0.25">
      <c r="A102" s="74">
        <v>1</v>
      </c>
      <c r="B102" s="74">
        <v>3</v>
      </c>
      <c r="C102" s="74">
        <v>3</v>
      </c>
      <c r="D102" s="75" t="s">
        <v>136</v>
      </c>
      <c r="E102" s="79"/>
      <c r="F102" s="76"/>
      <c r="G102" s="77" t="s">
        <v>181</v>
      </c>
      <c r="H102" s="88">
        <f>+H103</f>
        <v>0</v>
      </c>
      <c r="I102" s="358"/>
      <c r="J102" s="66"/>
      <c r="K102" s="65"/>
      <c r="L102" s="66"/>
      <c r="M102" s="66"/>
      <c r="N102" s="66"/>
      <c r="O102" s="66"/>
      <c r="P102" s="66"/>
      <c r="Q102" s="66"/>
      <c r="R102" s="66"/>
      <c r="S102" s="8"/>
      <c r="T102" s="8"/>
      <c r="U102" s="8"/>
      <c r="V102" s="8"/>
      <c r="W102" s="8"/>
      <c r="X102" s="8"/>
      <c r="Y102" s="8"/>
      <c r="Z102" s="8"/>
      <c r="AA102" s="8"/>
    </row>
    <row r="103" spans="1:27" ht="12.75" customHeight="1" x14ac:dyDescent="0.25">
      <c r="A103" s="76">
        <v>1</v>
      </c>
      <c r="B103" s="76">
        <v>3</v>
      </c>
      <c r="C103" s="76">
        <v>3</v>
      </c>
      <c r="D103" s="79" t="s">
        <v>136</v>
      </c>
      <c r="E103" s="79" t="s">
        <v>79</v>
      </c>
      <c r="F103" s="76"/>
      <c r="G103" s="80" t="s">
        <v>182</v>
      </c>
      <c r="H103" s="81">
        <v>0</v>
      </c>
      <c r="I103" s="363"/>
      <c r="J103" s="66"/>
      <c r="K103" s="65"/>
      <c r="L103" s="66"/>
      <c r="M103" s="66"/>
      <c r="N103" s="66"/>
      <c r="O103" s="66"/>
      <c r="P103" s="66"/>
      <c r="Q103" s="66"/>
      <c r="R103" s="66"/>
      <c r="S103" s="8"/>
      <c r="T103" s="8"/>
      <c r="U103" s="8"/>
      <c r="V103" s="8"/>
      <c r="W103" s="8"/>
      <c r="X103" s="8"/>
      <c r="Y103" s="8"/>
      <c r="Z103" s="8"/>
      <c r="AA103" s="8"/>
    </row>
    <row r="104" spans="1:27" ht="12.75" customHeight="1" x14ac:dyDescent="0.25">
      <c r="A104" s="74">
        <v>1</v>
      </c>
      <c r="B104" s="74">
        <v>3</v>
      </c>
      <c r="C104" s="74">
        <v>3</v>
      </c>
      <c r="D104" s="75" t="s">
        <v>183</v>
      </c>
      <c r="E104" s="79"/>
      <c r="F104" s="76"/>
      <c r="G104" s="77" t="s">
        <v>184</v>
      </c>
      <c r="H104" s="78">
        <f>SUM(H105:H112)</f>
        <v>148332580</v>
      </c>
      <c r="I104" s="358"/>
      <c r="J104" s="66"/>
      <c r="K104" s="65"/>
      <c r="L104" s="66"/>
      <c r="M104" s="66"/>
      <c r="N104" s="66"/>
      <c r="O104" s="66"/>
      <c r="P104" s="66"/>
      <c r="Q104" s="66"/>
      <c r="R104" s="66"/>
      <c r="S104" s="8"/>
      <c r="T104" s="8"/>
      <c r="U104" s="8"/>
      <c r="V104" s="8"/>
      <c r="W104" s="8"/>
      <c r="X104" s="8"/>
      <c r="Y104" s="8"/>
      <c r="Z104" s="8"/>
      <c r="AA104" s="8"/>
    </row>
    <row r="105" spans="1:27" ht="12.75" customHeight="1" x14ac:dyDescent="0.25">
      <c r="A105" s="76">
        <v>1</v>
      </c>
      <c r="B105" s="76">
        <v>3</v>
      </c>
      <c r="C105" s="76">
        <v>3</v>
      </c>
      <c r="D105" s="79" t="s">
        <v>183</v>
      </c>
      <c r="E105" s="79" t="s">
        <v>79</v>
      </c>
      <c r="F105" s="76"/>
      <c r="G105" s="80" t="s">
        <v>185</v>
      </c>
      <c r="H105" s="81">
        <v>140585630</v>
      </c>
      <c r="I105" s="364"/>
      <c r="J105" s="66"/>
      <c r="K105" s="65"/>
      <c r="L105" s="66"/>
      <c r="M105" s="66"/>
      <c r="N105" s="66"/>
      <c r="O105" s="66"/>
      <c r="P105" s="66"/>
      <c r="Q105" s="66"/>
      <c r="R105" s="66"/>
      <c r="S105" s="8"/>
      <c r="T105" s="8"/>
      <c r="U105" s="8"/>
      <c r="V105" s="8"/>
      <c r="W105" s="8"/>
      <c r="X105" s="8"/>
      <c r="Y105" s="8"/>
      <c r="Z105" s="8"/>
      <c r="AA105" s="8"/>
    </row>
    <row r="106" spans="1:27" ht="12.75" customHeight="1" x14ac:dyDescent="0.25">
      <c r="A106" s="76">
        <v>1</v>
      </c>
      <c r="B106" s="76">
        <v>3</v>
      </c>
      <c r="C106" s="76">
        <v>3</v>
      </c>
      <c r="D106" s="79" t="s">
        <v>183</v>
      </c>
      <c r="E106" s="79" t="s">
        <v>86</v>
      </c>
      <c r="F106" s="76"/>
      <c r="G106" s="80" t="s">
        <v>186</v>
      </c>
      <c r="H106" s="81">
        <v>0</v>
      </c>
      <c r="I106" s="358"/>
      <c r="J106" s="66"/>
      <c r="K106" s="65"/>
      <c r="L106" s="66"/>
      <c r="M106" s="66"/>
      <c r="N106" s="66"/>
      <c r="O106" s="66"/>
      <c r="P106" s="66"/>
      <c r="Q106" s="66"/>
      <c r="R106" s="66"/>
      <c r="S106" s="8"/>
      <c r="T106" s="8"/>
      <c r="U106" s="8"/>
      <c r="V106" s="8"/>
      <c r="W106" s="8"/>
      <c r="X106" s="8"/>
      <c r="Y106" s="8"/>
      <c r="Z106" s="8"/>
      <c r="AA106" s="8"/>
    </row>
    <row r="107" spans="1:27" ht="12.75" customHeight="1" x14ac:dyDescent="0.25">
      <c r="A107" s="76">
        <v>1</v>
      </c>
      <c r="B107" s="76">
        <v>3</v>
      </c>
      <c r="C107" s="76">
        <v>3</v>
      </c>
      <c r="D107" s="79" t="s">
        <v>183</v>
      </c>
      <c r="E107" s="79" t="s">
        <v>88</v>
      </c>
      <c r="F107" s="76"/>
      <c r="G107" s="80" t="s">
        <v>187</v>
      </c>
      <c r="H107" s="81">
        <v>307152</v>
      </c>
      <c r="I107" s="358"/>
      <c r="J107" s="66"/>
      <c r="K107" s="65"/>
      <c r="L107" s="66"/>
      <c r="M107" s="66"/>
      <c r="N107" s="66"/>
      <c r="O107" s="66"/>
      <c r="P107" s="66"/>
      <c r="Q107" s="66"/>
      <c r="R107" s="66"/>
      <c r="S107" s="8"/>
      <c r="T107" s="8"/>
      <c r="U107" s="8"/>
      <c r="V107" s="8"/>
      <c r="W107" s="8"/>
      <c r="X107" s="8"/>
      <c r="Y107" s="8"/>
      <c r="Z107" s="8"/>
      <c r="AA107" s="8"/>
    </row>
    <row r="108" spans="1:27" ht="12.75" customHeight="1" x14ac:dyDescent="0.25">
      <c r="A108" s="76">
        <v>1</v>
      </c>
      <c r="B108" s="76">
        <v>3</v>
      </c>
      <c r="C108" s="76">
        <v>3</v>
      </c>
      <c r="D108" s="79" t="s">
        <v>183</v>
      </c>
      <c r="E108" s="79" t="s">
        <v>92</v>
      </c>
      <c r="F108" s="76"/>
      <c r="G108" s="80" t="s">
        <v>188</v>
      </c>
      <c r="H108" s="81">
        <v>85351</v>
      </c>
      <c r="I108" s="358"/>
      <c r="J108" s="66"/>
      <c r="K108" s="65"/>
      <c r="L108" s="66"/>
      <c r="M108" s="66"/>
      <c r="N108" s="66"/>
      <c r="O108" s="66"/>
      <c r="P108" s="66"/>
      <c r="Q108" s="66"/>
      <c r="R108" s="66"/>
      <c r="S108" s="8"/>
      <c r="T108" s="8"/>
      <c r="U108" s="8"/>
      <c r="V108" s="8"/>
      <c r="W108" s="8"/>
      <c r="X108" s="8"/>
      <c r="Y108" s="8"/>
      <c r="Z108" s="8"/>
      <c r="AA108" s="8"/>
    </row>
    <row r="109" spans="1:27" ht="12.75" customHeight="1" x14ac:dyDescent="0.25">
      <c r="A109" s="76">
        <v>1</v>
      </c>
      <c r="B109" s="76">
        <v>3</v>
      </c>
      <c r="C109" s="76">
        <v>3</v>
      </c>
      <c r="D109" s="79" t="s">
        <v>183</v>
      </c>
      <c r="E109" s="79" t="s">
        <v>183</v>
      </c>
      <c r="F109" s="76"/>
      <c r="G109" s="80" t="s">
        <v>189</v>
      </c>
      <c r="H109" s="81">
        <v>114737</v>
      </c>
      <c r="I109" s="358"/>
      <c r="J109" s="66"/>
      <c r="K109" s="65"/>
      <c r="L109" s="66"/>
      <c r="M109" s="66"/>
      <c r="N109" s="66"/>
      <c r="O109" s="66"/>
      <c r="P109" s="66"/>
      <c r="Q109" s="66"/>
      <c r="R109" s="66"/>
      <c r="S109" s="8"/>
      <c r="T109" s="8"/>
      <c r="U109" s="8"/>
      <c r="V109" s="8"/>
      <c r="W109" s="8"/>
      <c r="X109" s="8"/>
      <c r="Y109" s="8"/>
      <c r="Z109" s="8"/>
      <c r="AA109" s="8"/>
    </row>
    <row r="110" spans="1:27" ht="12.75" customHeight="1" x14ac:dyDescent="0.25">
      <c r="A110" s="76">
        <v>1</v>
      </c>
      <c r="B110" s="76">
        <v>3</v>
      </c>
      <c r="C110" s="76">
        <v>3</v>
      </c>
      <c r="D110" s="79" t="s">
        <v>183</v>
      </c>
      <c r="E110" s="79" t="s">
        <v>94</v>
      </c>
      <c r="F110" s="76"/>
      <c r="G110" s="80" t="s">
        <v>190</v>
      </c>
      <c r="H110" s="81">
        <v>6355910</v>
      </c>
      <c r="I110" s="358"/>
      <c r="J110" s="66"/>
      <c r="K110" s="65"/>
      <c r="L110" s="66"/>
      <c r="M110" s="66"/>
      <c r="N110" s="66"/>
      <c r="O110" s="66"/>
      <c r="P110" s="66"/>
      <c r="Q110" s="66"/>
      <c r="R110" s="66"/>
      <c r="S110" s="8"/>
      <c r="T110" s="8"/>
      <c r="U110" s="8"/>
      <c r="V110" s="8"/>
      <c r="W110" s="8"/>
      <c r="X110" s="8"/>
      <c r="Y110" s="8"/>
      <c r="Z110" s="8"/>
      <c r="AA110" s="8"/>
    </row>
    <row r="111" spans="1:27" ht="12.75" customHeight="1" x14ac:dyDescent="0.25">
      <c r="A111" s="76">
        <v>1</v>
      </c>
      <c r="B111" s="76">
        <v>3</v>
      </c>
      <c r="C111" s="76">
        <v>3</v>
      </c>
      <c r="D111" s="79" t="s">
        <v>183</v>
      </c>
      <c r="E111" s="79" t="s">
        <v>144</v>
      </c>
      <c r="F111" s="76"/>
      <c r="G111" s="80" t="s">
        <v>191</v>
      </c>
      <c r="H111" s="81">
        <v>12600</v>
      </c>
      <c r="I111" s="358"/>
      <c r="J111" s="66"/>
      <c r="K111" s="65"/>
      <c r="L111" s="66"/>
      <c r="M111" s="66"/>
      <c r="N111" s="66"/>
      <c r="O111" s="66"/>
      <c r="P111" s="66"/>
      <c r="Q111" s="66"/>
      <c r="R111" s="66"/>
      <c r="S111" s="8"/>
      <c r="T111" s="8"/>
      <c r="U111" s="8"/>
      <c r="V111" s="8"/>
      <c r="W111" s="8"/>
      <c r="X111" s="8"/>
      <c r="Y111" s="8"/>
      <c r="Z111" s="8"/>
      <c r="AA111" s="8"/>
    </row>
    <row r="112" spans="1:27" ht="12.75" customHeight="1" x14ac:dyDescent="0.25">
      <c r="A112" s="76">
        <v>1</v>
      </c>
      <c r="B112" s="76">
        <v>3</v>
      </c>
      <c r="C112" s="76">
        <v>3</v>
      </c>
      <c r="D112" s="79" t="s">
        <v>183</v>
      </c>
      <c r="E112" s="79" t="s">
        <v>150</v>
      </c>
      <c r="F112" s="76"/>
      <c r="G112" s="80" t="s">
        <v>192</v>
      </c>
      <c r="H112" s="81">
        <v>871200</v>
      </c>
      <c r="I112" s="358"/>
      <c r="J112" s="66"/>
      <c r="K112" s="65"/>
      <c r="L112" s="66"/>
      <c r="M112" s="66"/>
      <c r="N112" s="66"/>
      <c r="O112" s="66"/>
      <c r="P112" s="66"/>
      <c r="Q112" s="66"/>
      <c r="R112" s="66"/>
      <c r="S112" s="8"/>
      <c r="T112" s="8"/>
      <c r="U112" s="8"/>
      <c r="V112" s="8"/>
      <c r="W112" s="8"/>
      <c r="X112" s="8"/>
      <c r="Y112" s="8"/>
      <c r="Z112" s="8"/>
      <c r="AA112" s="8"/>
    </row>
    <row r="113" spans="1:27" ht="12.75" customHeight="1" x14ac:dyDescent="0.25">
      <c r="A113" s="71"/>
      <c r="B113" s="71"/>
      <c r="C113" s="71"/>
      <c r="D113" s="84"/>
      <c r="E113" s="84"/>
      <c r="F113" s="71"/>
      <c r="G113" s="89" t="s">
        <v>193</v>
      </c>
      <c r="H113" s="73">
        <f>+H12</f>
        <v>3868381613</v>
      </c>
      <c r="I113" s="358"/>
      <c r="J113" s="66"/>
      <c r="K113" s="65"/>
      <c r="L113" s="66"/>
      <c r="M113" s="66"/>
      <c r="N113" s="66"/>
      <c r="O113" s="66"/>
      <c r="P113" s="66"/>
      <c r="Q113" s="66"/>
      <c r="R113" s="66"/>
      <c r="S113" s="8"/>
      <c r="T113" s="8"/>
      <c r="U113" s="8"/>
      <c r="V113" s="8"/>
      <c r="W113" s="8"/>
      <c r="X113" s="8"/>
      <c r="Y113" s="8"/>
      <c r="Z113" s="8"/>
      <c r="AA113" s="8"/>
    </row>
    <row r="114" spans="1:27" ht="12.75" customHeight="1" x14ac:dyDescent="0.25">
      <c r="A114" s="70">
        <v>2</v>
      </c>
      <c r="B114" s="70"/>
      <c r="C114" s="70"/>
      <c r="D114" s="84"/>
      <c r="E114" s="84"/>
      <c r="F114" s="71"/>
      <c r="G114" s="72" t="s">
        <v>29</v>
      </c>
      <c r="H114" s="73">
        <f>+H115+H116+H128+H131+H134</f>
        <v>31380728</v>
      </c>
      <c r="I114" s="363"/>
      <c r="J114" s="66"/>
      <c r="K114" s="65"/>
      <c r="L114" s="66"/>
      <c r="M114" s="66"/>
      <c r="N114" s="66"/>
      <c r="O114" s="66"/>
      <c r="P114" s="66"/>
      <c r="Q114" s="66"/>
      <c r="R114" s="66"/>
      <c r="S114" s="8"/>
      <c r="T114" s="8"/>
      <c r="U114" s="8"/>
      <c r="V114" s="8"/>
      <c r="W114" s="8"/>
      <c r="X114" s="8"/>
      <c r="Y114" s="8"/>
      <c r="Z114" s="8"/>
      <c r="AA114" s="8"/>
    </row>
    <row r="115" spans="1:27" ht="12.75" customHeight="1" x14ac:dyDescent="0.25">
      <c r="A115" s="70">
        <v>2</v>
      </c>
      <c r="B115" s="70">
        <v>1</v>
      </c>
      <c r="C115" s="70"/>
      <c r="D115" s="84"/>
      <c r="E115" s="84"/>
      <c r="F115" s="71"/>
      <c r="G115" s="72" t="s">
        <v>194</v>
      </c>
      <c r="H115" s="73">
        <v>0</v>
      </c>
      <c r="I115" s="363"/>
      <c r="J115" s="66"/>
      <c r="K115" s="65"/>
      <c r="L115" s="66"/>
      <c r="M115" s="66"/>
      <c r="N115" s="66"/>
      <c r="O115" s="66"/>
      <c r="P115" s="66"/>
      <c r="Q115" s="66"/>
      <c r="R115" s="66"/>
      <c r="S115" s="8"/>
      <c r="T115" s="8"/>
      <c r="U115" s="8"/>
      <c r="V115" s="8"/>
      <c r="W115" s="8"/>
      <c r="X115" s="8"/>
      <c r="Y115" s="8"/>
      <c r="Z115" s="8"/>
      <c r="AA115" s="8"/>
    </row>
    <row r="116" spans="1:27" ht="12.75" customHeight="1" x14ac:dyDescent="0.25">
      <c r="A116" s="70">
        <v>2</v>
      </c>
      <c r="B116" s="70">
        <v>2</v>
      </c>
      <c r="C116" s="70"/>
      <c r="D116" s="84"/>
      <c r="E116" s="84"/>
      <c r="F116" s="71"/>
      <c r="G116" s="72" t="s">
        <v>195</v>
      </c>
      <c r="H116" s="73">
        <f>+H117+H120+H123</f>
        <v>84108</v>
      </c>
      <c r="I116" s="363"/>
      <c r="J116" s="66"/>
      <c r="K116" s="65"/>
      <c r="L116" s="66"/>
      <c r="M116" s="66"/>
      <c r="N116" s="66"/>
      <c r="O116" s="66"/>
      <c r="P116" s="66"/>
      <c r="Q116" s="66"/>
      <c r="R116" s="66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ht="12.75" customHeight="1" x14ac:dyDescent="0.25">
      <c r="A117" s="74">
        <v>2</v>
      </c>
      <c r="B117" s="74">
        <v>2</v>
      </c>
      <c r="C117" s="74">
        <v>1</v>
      </c>
      <c r="D117" s="79"/>
      <c r="E117" s="79"/>
      <c r="F117" s="76"/>
      <c r="G117" s="77" t="s">
        <v>196</v>
      </c>
      <c r="H117" s="78">
        <f>SUM(H118:H119)</f>
        <v>84108</v>
      </c>
      <c r="I117" s="363"/>
      <c r="J117" s="66"/>
      <c r="K117" s="65"/>
      <c r="L117" s="66"/>
      <c r="M117" s="66"/>
      <c r="N117" s="66"/>
      <c r="O117" s="66"/>
      <c r="P117" s="66"/>
      <c r="Q117" s="66"/>
      <c r="R117" s="66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ht="12.75" customHeight="1" x14ac:dyDescent="0.25">
      <c r="A118" s="76">
        <v>2</v>
      </c>
      <c r="B118" s="76">
        <v>2</v>
      </c>
      <c r="C118" s="76">
        <v>1</v>
      </c>
      <c r="D118" s="79" t="s">
        <v>79</v>
      </c>
      <c r="E118" s="79"/>
      <c r="F118" s="76"/>
      <c r="G118" s="80" t="s">
        <v>197</v>
      </c>
      <c r="H118" s="81">
        <v>16851</v>
      </c>
      <c r="I118" s="364"/>
      <c r="J118" s="66"/>
      <c r="K118" s="65"/>
      <c r="L118" s="66"/>
      <c r="M118" s="66"/>
      <c r="N118" s="66"/>
      <c r="O118" s="66"/>
      <c r="P118" s="66"/>
      <c r="Q118" s="66"/>
      <c r="R118" s="66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ht="12.75" customHeight="1" x14ac:dyDescent="0.25">
      <c r="A119" s="76">
        <v>2</v>
      </c>
      <c r="B119" s="76">
        <v>2</v>
      </c>
      <c r="C119" s="76">
        <v>1</v>
      </c>
      <c r="D119" s="79" t="s">
        <v>84</v>
      </c>
      <c r="E119" s="79"/>
      <c r="F119" s="76"/>
      <c r="G119" s="80" t="s">
        <v>198</v>
      </c>
      <c r="H119" s="81">
        <v>67257</v>
      </c>
      <c r="I119" s="358"/>
      <c r="J119" s="66"/>
      <c r="K119" s="65"/>
      <c r="L119" s="66"/>
      <c r="M119" s="66"/>
      <c r="N119" s="66"/>
      <c r="O119" s="66"/>
      <c r="P119" s="66"/>
      <c r="Q119" s="66"/>
      <c r="R119" s="66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ht="12.75" customHeight="1" x14ac:dyDescent="0.25">
      <c r="A120" s="74">
        <v>2</v>
      </c>
      <c r="B120" s="74">
        <v>2</v>
      </c>
      <c r="C120" s="74">
        <v>2</v>
      </c>
      <c r="D120" s="79"/>
      <c r="E120" s="79"/>
      <c r="F120" s="76"/>
      <c r="G120" s="77" t="s">
        <v>199</v>
      </c>
      <c r="H120" s="81">
        <f>SUM(H121:H122)</f>
        <v>0</v>
      </c>
      <c r="I120" s="358"/>
      <c r="J120" s="66"/>
      <c r="K120" s="65"/>
      <c r="L120" s="66"/>
      <c r="M120" s="66"/>
      <c r="N120" s="66"/>
      <c r="O120" s="66"/>
      <c r="P120" s="66"/>
      <c r="Q120" s="66"/>
      <c r="R120" s="66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2.75" customHeight="1" x14ac:dyDescent="0.25">
      <c r="A121" s="76">
        <v>2</v>
      </c>
      <c r="B121" s="76">
        <v>2</v>
      </c>
      <c r="C121" s="76">
        <v>2</v>
      </c>
      <c r="D121" s="79" t="s">
        <v>79</v>
      </c>
      <c r="E121" s="79"/>
      <c r="F121" s="76"/>
      <c r="G121" s="80" t="s">
        <v>200</v>
      </c>
      <c r="H121" s="81">
        <v>0</v>
      </c>
      <c r="I121" s="358"/>
      <c r="J121" s="66"/>
      <c r="K121" s="65"/>
      <c r="L121" s="66"/>
      <c r="M121" s="66"/>
      <c r="N121" s="66"/>
      <c r="O121" s="66"/>
      <c r="P121" s="66"/>
      <c r="Q121" s="66"/>
      <c r="R121" s="66"/>
      <c r="S121" s="8"/>
      <c r="T121" s="8"/>
      <c r="U121" s="8"/>
      <c r="V121" s="8"/>
      <c r="W121" s="8"/>
      <c r="X121" s="8"/>
      <c r="Y121" s="8"/>
      <c r="Z121" s="8"/>
      <c r="AA121" s="8"/>
    </row>
    <row r="122" spans="1:27" ht="12.75" customHeight="1" x14ac:dyDescent="0.25">
      <c r="A122" s="76">
        <v>2</v>
      </c>
      <c r="B122" s="76">
        <v>2</v>
      </c>
      <c r="C122" s="76">
        <v>2</v>
      </c>
      <c r="D122" s="79" t="s">
        <v>82</v>
      </c>
      <c r="E122" s="79"/>
      <c r="F122" s="76"/>
      <c r="G122" s="80" t="s">
        <v>201</v>
      </c>
      <c r="H122" s="81">
        <v>0</v>
      </c>
      <c r="I122" s="358"/>
      <c r="J122" s="66"/>
      <c r="K122" s="65"/>
      <c r="L122" s="66"/>
      <c r="M122" s="66"/>
      <c r="N122" s="66"/>
      <c r="O122" s="66"/>
      <c r="P122" s="66"/>
      <c r="Q122" s="66"/>
      <c r="R122" s="66"/>
      <c r="S122" s="8"/>
      <c r="T122" s="8"/>
      <c r="U122" s="8"/>
      <c r="V122" s="8"/>
      <c r="W122" s="8"/>
      <c r="X122" s="8"/>
      <c r="Y122" s="8"/>
      <c r="Z122" s="8"/>
      <c r="AA122" s="8"/>
    </row>
    <row r="123" spans="1:27" ht="12.75" customHeight="1" x14ac:dyDescent="0.25">
      <c r="A123" s="74">
        <v>2</v>
      </c>
      <c r="B123" s="74">
        <v>2</v>
      </c>
      <c r="C123" s="74">
        <v>4</v>
      </c>
      <c r="D123" s="79"/>
      <c r="E123" s="79"/>
      <c r="F123" s="76"/>
      <c r="G123" s="77" t="s">
        <v>202</v>
      </c>
      <c r="H123" s="78">
        <f>SUM(H124)</f>
        <v>0</v>
      </c>
      <c r="I123" s="358"/>
      <c r="J123" s="66"/>
      <c r="K123" s="65"/>
      <c r="L123" s="66"/>
      <c r="M123" s="66"/>
      <c r="N123" s="66"/>
      <c r="O123" s="66"/>
      <c r="P123" s="66"/>
      <c r="Q123" s="66"/>
      <c r="R123" s="66"/>
      <c r="S123" s="8"/>
      <c r="T123" s="8"/>
      <c r="U123" s="8"/>
      <c r="V123" s="8"/>
      <c r="W123" s="8"/>
      <c r="X123" s="8"/>
      <c r="Y123" s="8"/>
      <c r="Z123" s="8"/>
      <c r="AA123" s="8"/>
    </row>
    <row r="124" spans="1:27" ht="12.75" customHeight="1" x14ac:dyDescent="0.25">
      <c r="A124" s="76">
        <v>2</v>
      </c>
      <c r="B124" s="76">
        <v>2</v>
      </c>
      <c r="C124" s="76">
        <v>4</v>
      </c>
      <c r="D124" s="79" t="s">
        <v>84</v>
      </c>
      <c r="E124" s="79"/>
      <c r="F124" s="76"/>
      <c r="G124" s="80" t="s">
        <v>203</v>
      </c>
      <c r="H124" s="81">
        <v>0</v>
      </c>
      <c r="I124" s="364"/>
      <c r="J124" s="66"/>
      <c r="K124" s="65"/>
      <c r="L124" s="66"/>
      <c r="M124" s="66"/>
      <c r="N124" s="66"/>
      <c r="O124" s="66"/>
      <c r="P124" s="66"/>
      <c r="Q124" s="66"/>
      <c r="R124" s="66"/>
      <c r="S124" s="8"/>
      <c r="T124" s="8"/>
      <c r="U124" s="8"/>
      <c r="V124" s="8"/>
      <c r="W124" s="8"/>
      <c r="X124" s="8"/>
      <c r="Y124" s="8"/>
      <c r="Z124" s="8"/>
      <c r="AA124" s="8"/>
    </row>
    <row r="125" spans="1:27" ht="12.75" customHeight="1" x14ac:dyDescent="0.25">
      <c r="A125" s="8"/>
      <c r="B125" s="8"/>
      <c r="C125" s="8"/>
      <c r="D125" s="8"/>
      <c r="E125" s="8"/>
      <c r="F125" s="8"/>
      <c r="G125" s="8"/>
      <c r="H125" s="65"/>
      <c r="I125" s="358"/>
      <c r="J125" s="66"/>
      <c r="K125" s="65"/>
      <c r="L125" s="66"/>
      <c r="M125" s="66"/>
      <c r="N125" s="66"/>
      <c r="O125" s="66"/>
      <c r="P125" s="66"/>
      <c r="Q125" s="66"/>
      <c r="R125" s="66"/>
      <c r="S125" s="8"/>
      <c r="T125" s="8"/>
      <c r="U125" s="8"/>
      <c r="V125" s="8"/>
      <c r="W125" s="8"/>
      <c r="X125" s="8"/>
      <c r="Y125" s="8"/>
      <c r="Z125" s="8"/>
      <c r="AA125" s="8"/>
    </row>
    <row r="126" spans="1:27" ht="15.75" customHeight="1" x14ac:dyDescent="0.25">
      <c r="A126" s="376" t="s">
        <v>68</v>
      </c>
      <c r="B126" s="377"/>
      <c r="C126" s="377"/>
      <c r="D126" s="377"/>
      <c r="E126" s="377"/>
      <c r="F126" s="378"/>
      <c r="G126" s="379" t="s">
        <v>69</v>
      </c>
      <c r="H126" s="68" t="s">
        <v>5</v>
      </c>
      <c r="I126" s="360"/>
      <c r="J126" s="66"/>
      <c r="K126" s="65"/>
      <c r="L126" s="66"/>
      <c r="M126" s="66"/>
      <c r="N126" s="66"/>
    </row>
    <row r="127" spans="1:27" ht="15.75" customHeight="1" x14ac:dyDescent="0.25">
      <c r="A127" s="69" t="s">
        <v>70</v>
      </c>
      <c r="B127" s="69" t="s">
        <v>71</v>
      </c>
      <c r="C127" s="69" t="s">
        <v>72</v>
      </c>
      <c r="D127" s="69" t="s">
        <v>73</v>
      </c>
      <c r="E127" s="69" t="s">
        <v>74</v>
      </c>
      <c r="F127" s="69" t="s">
        <v>75</v>
      </c>
      <c r="G127" s="380"/>
      <c r="H127" s="68" t="s">
        <v>76</v>
      </c>
      <c r="I127" s="362"/>
      <c r="J127" s="63"/>
      <c r="K127" s="62"/>
      <c r="L127" s="66"/>
      <c r="M127" s="66"/>
      <c r="N127" s="66"/>
    </row>
    <row r="128" spans="1:27" ht="15.75" customHeight="1" x14ac:dyDescent="0.25">
      <c r="A128" s="70">
        <v>2</v>
      </c>
      <c r="B128" s="70">
        <v>3</v>
      </c>
      <c r="C128" s="70"/>
      <c r="D128" s="84"/>
      <c r="E128" s="84"/>
      <c r="F128" s="71"/>
      <c r="G128" s="85" t="s">
        <v>204</v>
      </c>
      <c r="H128" s="86">
        <f t="shared" ref="H128:H129" si="1">+H129</f>
        <v>16620</v>
      </c>
      <c r="I128" s="362"/>
      <c r="J128" s="63"/>
      <c r="K128" s="62"/>
      <c r="L128" s="66"/>
      <c r="M128" s="66"/>
      <c r="N128" s="66"/>
      <c r="O128" s="66"/>
      <c r="P128" s="66"/>
      <c r="Q128" s="66"/>
      <c r="R128" s="66"/>
      <c r="S128" s="8"/>
      <c r="T128" s="8"/>
      <c r="U128" s="8"/>
      <c r="V128" s="8"/>
      <c r="W128" s="8"/>
      <c r="X128" s="8"/>
      <c r="Y128" s="8"/>
      <c r="Z128" s="8"/>
      <c r="AA128" s="8"/>
    </row>
    <row r="129" spans="1:27" ht="15.75" customHeight="1" x14ac:dyDescent="0.25">
      <c r="A129" s="74">
        <v>2</v>
      </c>
      <c r="B129" s="74">
        <v>3</v>
      </c>
      <c r="C129" s="74">
        <v>2</v>
      </c>
      <c r="D129" s="79"/>
      <c r="E129" s="79"/>
      <c r="F129" s="76"/>
      <c r="G129" s="77" t="s">
        <v>205</v>
      </c>
      <c r="H129" s="81">
        <f t="shared" si="1"/>
        <v>16620</v>
      </c>
      <c r="I129" s="364"/>
      <c r="J129" s="66"/>
      <c r="K129" s="62"/>
      <c r="L129" s="66"/>
      <c r="M129" s="66"/>
      <c r="N129" s="66"/>
      <c r="O129" s="66"/>
      <c r="P129" s="66"/>
      <c r="Q129" s="66"/>
      <c r="R129" s="66"/>
      <c r="S129" s="8"/>
      <c r="T129" s="8"/>
      <c r="U129" s="8"/>
      <c r="V129" s="8"/>
      <c r="W129" s="8"/>
      <c r="X129" s="8"/>
      <c r="Y129" s="8"/>
      <c r="Z129" s="8"/>
      <c r="AA129" s="8"/>
    </row>
    <row r="130" spans="1:27" ht="15.75" customHeight="1" x14ac:dyDescent="0.25">
      <c r="A130" s="76">
        <v>2</v>
      </c>
      <c r="B130" s="76">
        <v>3</v>
      </c>
      <c r="C130" s="76">
        <v>2</v>
      </c>
      <c r="D130" s="79" t="s">
        <v>136</v>
      </c>
      <c r="E130" s="79"/>
      <c r="F130" s="76"/>
      <c r="G130" s="80" t="s">
        <v>206</v>
      </c>
      <c r="H130" s="81">
        <v>16620</v>
      </c>
      <c r="I130" s="358"/>
      <c r="J130" s="66"/>
      <c r="K130" s="62"/>
      <c r="L130" s="66"/>
      <c r="M130" s="66"/>
      <c r="N130" s="66"/>
      <c r="O130" s="66"/>
      <c r="P130" s="66"/>
      <c r="Q130" s="66"/>
      <c r="R130" s="66"/>
      <c r="S130" s="8"/>
      <c r="T130" s="8"/>
      <c r="U130" s="8"/>
      <c r="V130" s="8"/>
      <c r="W130" s="8"/>
      <c r="X130" s="8"/>
      <c r="Y130" s="8"/>
      <c r="Z130" s="8"/>
      <c r="AA130" s="8"/>
    </row>
    <row r="131" spans="1:27" ht="15.75" customHeight="1" x14ac:dyDescent="0.25">
      <c r="A131" s="70">
        <v>2</v>
      </c>
      <c r="B131" s="70">
        <v>6</v>
      </c>
      <c r="C131" s="70"/>
      <c r="D131" s="84"/>
      <c r="E131" s="84"/>
      <c r="F131" s="71"/>
      <c r="G131" s="85" t="s">
        <v>207</v>
      </c>
      <c r="H131" s="86">
        <f>+H132</f>
        <v>31280000</v>
      </c>
      <c r="I131" s="358"/>
      <c r="J131" s="66"/>
      <c r="K131" s="62"/>
      <c r="L131" s="66"/>
      <c r="M131" s="66"/>
      <c r="N131" s="66"/>
      <c r="O131" s="66"/>
      <c r="P131" s="66"/>
      <c r="Q131" s="66"/>
      <c r="R131" s="66"/>
      <c r="S131" s="8"/>
      <c r="T131" s="8"/>
      <c r="U131" s="8"/>
      <c r="V131" s="8"/>
      <c r="W131" s="8"/>
      <c r="X131" s="8"/>
      <c r="Y131" s="8"/>
      <c r="Z131" s="8"/>
      <c r="AA131" s="8"/>
    </row>
    <row r="132" spans="1:27" ht="15.75" customHeight="1" x14ac:dyDescent="0.25">
      <c r="A132" s="76">
        <v>2</v>
      </c>
      <c r="B132" s="76">
        <v>6</v>
      </c>
      <c r="C132" s="76">
        <v>1</v>
      </c>
      <c r="D132" s="79"/>
      <c r="E132" s="79"/>
      <c r="F132" s="76"/>
      <c r="G132" s="80" t="s">
        <v>208</v>
      </c>
      <c r="H132" s="81">
        <v>31280000</v>
      </c>
      <c r="I132" s="364"/>
      <c r="J132" s="66"/>
      <c r="K132" s="62"/>
      <c r="L132" s="66"/>
      <c r="M132" s="66"/>
      <c r="N132" s="66"/>
      <c r="O132" s="66"/>
      <c r="P132" s="66"/>
      <c r="Q132" s="66"/>
      <c r="R132" s="66"/>
      <c r="S132" s="8"/>
      <c r="T132" s="8"/>
      <c r="U132" s="8"/>
      <c r="V132" s="8"/>
      <c r="W132" s="8"/>
      <c r="X132" s="8"/>
      <c r="Y132" s="8"/>
      <c r="Z132" s="8"/>
      <c r="AA132" s="8"/>
    </row>
    <row r="133" spans="1:27" ht="15.75" customHeight="1" x14ac:dyDescent="0.25">
      <c r="A133" s="70">
        <v>2</v>
      </c>
      <c r="B133" s="70">
        <v>4</v>
      </c>
      <c r="C133" s="71"/>
      <c r="D133" s="84"/>
      <c r="E133" s="84"/>
      <c r="F133" s="71"/>
      <c r="G133" s="85" t="s">
        <v>209</v>
      </c>
      <c r="H133" s="86">
        <v>0</v>
      </c>
      <c r="I133" s="358"/>
      <c r="J133" s="66"/>
      <c r="K133" s="62"/>
      <c r="L133" s="66"/>
      <c r="M133" s="66"/>
      <c r="N133" s="66"/>
      <c r="O133" s="66"/>
      <c r="P133" s="66"/>
      <c r="Q133" s="66"/>
      <c r="R133" s="66"/>
      <c r="S133" s="8"/>
      <c r="T133" s="8"/>
      <c r="U133" s="8"/>
      <c r="V133" s="8"/>
      <c r="W133" s="8"/>
      <c r="X133" s="8"/>
      <c r="Y133" s="8"/>
      <c r="Z133" s="8"/>
      <c r="AA133" s="8"/>
    </row>
    <row r="134" spans="1:27" ht="15.75" customHeight="1" x14ac:dyDescent="0.25">
      <c r="A134" s="70">
        <v>2</v>
      </c>
      <c r="B134" s="70">
        <v>5</v>
      </c>
      <c r="C134" s="70"/>
      <c r="D134" s="84"/>
      <c r="E134" s="84"/>
      <c r="F134" s="71"/>
      <c r="G134" s="85" t="s">
        <v>210</v>
      </c>
      <c r="H134" s="86">
        <f>+H135+H144</f>
        <v>0</v>
      </c>
      <c r="I134" s="364"/>
      <c r="J134" s="66"/>
      <c r="K134" s="62"/>
      <c r="L134" s="66"/>
      <c r="M134" s="66"/>
      <c r="N134" s="66"/>
      <c r="O134" s="66"/>
      <c r="P134" s="66"/>
      <c r="Q134" s="66"/>
      <c r="R134" s="66"/>
      <c r="S134" s="8"/>
      <c r="T134" s="8"/>
      <c r="U134" s="8"/>
      <c r="V134" s="8"/>
      <c r="W134" s="8"/>
      <c r="X134" s="8"/>
      <c r="Y134" s="8"/>
      <c r="Z134" s="8"/>
      <c r="AA134" s="8"/>
    </row>
    <row r="135" spans="1:27" ht="15.75" customHeight="1" x14ac:dyDescent="0.25">
      <c r="A135" s="74">
        <v>2</v>
      </c>
      <c r="B135" s="74">
        <v>5</v>
      </c>
      <c r="C135" s="74">
        <v>1</v>
      </c>
      <c r="D135" s="79"/>
      <c r="E135" s="79"/>
      <c r="F135" s="76"/>
      <c r="G135" s="77" t="s">
        <v>211</v>
      </c>
      <c r="H135" s="78">
        <f>+H136+H138+H140+H142</f>
        <v>0</v>
      </c>
      <c r="I135" s="364"/>
      <c r="J135" s="66"/>
      <c r="K135" s="62"/>
      <c r="L135" s="66"/>
      <c r="M135" s="66"/>
      <c r="N135" s="66"/>
      <c r="O135" s="66"/>
      <c r="P135" s="66"/>
      <c r="Q135" s="66"/>
      <c r="R135" s="66"/>
      <c r="S135" s="8"/>
      <c r="T135" s="8"/>
      <c r="U135" s="8"/>
      <c r="V135" s="8"/>
      <c r="W135" s="8"/>
      <c r="X135" s="8"/>
      <c r="Y135" s="8"/>
      <c r="Z135" s="8"/>
      <c r="AA135" s="8"/>
    </row>
    <row r="136" spans="1:27" ht="15.75" customHeight="1" x14ac:dyDescent="0.25">
      <c r="A136" s="74">
        <v>2</v>
      </c>
      <c r="B136" s="74">
        <v>5</v>
      </c>
      <c r="C136" s="74">
        <v>1</v>
      </c>
      <c r="D136" s="75" t="s">
        <v>212</v>
      </c>
      <c r="E136" s="75"/>
      <c r="F136" s="74"/>
      <c r="G136" s="77" t="s">
        <v>213</v>
      </c>
      <c r="H136" s="78">
        <f>+H137</f>
        <v>0</v>
      </c>
      <c r="I136" s="364"/>
      <c r="J136" s="66"/>
      <c r="K136" s="62"/>
      <c r="L136" s="66"/>
      <c r="M136" s="66"/>
      <c r="N136" s="66"/>
      <c r="O136" s="66"/>
      <c r="P136" s="66"/>
      <c r="Q136" s="66"/>
      <c r="R136" s="66"/>
      <c r="S136" s="8"/>
      <c r="T136" s="8"/>
      <c r="U136" s="8"/>
      <c r="V136" s="8"/>
      <c r="W136" s="8"/>
      <c r="X136" s="8"/>
      <c r="Y136" s="8"/>
      <c r="Z136" s="8"/>
      <c r="AA136" s="8"/>
    </row>
    <row r="137" spans="1:27" ht="15.75" customHeight="1" x14ac:dyDescent="0.25">
      <c r="A137" s="76">
        <v>2</v>
      </c>
      <c r="B137" s="76">
        <v>5</v>
      </c>
      <c r="C137" s="76">
        <v>1</v>
      </c>
      <c r="D137" s="79" t="s">
        <v>212</v>
      </c>
      <c r="E137" s="79"/>
      <c r="F137" s="76"/>
      <c r="G137" s="80"/>
      <c r="H137" s="81">
        <v>0</v>
      </c>
      <c r="I137" s="364"/>
      <c r="J137" s="66"/>
      <c r="K137" s="62"/>
      <c r="L137" s="66"/>
      <c r="M137" s="66"/>
      <c r="N137" s="66"/>
      <c r="O137" s="66"/>
      <c r="P137" s="66"/>
      <c r="Q137" s="66"/>
      <c r="R137" s="66"/>
      <c r="S137" s="8"/>
      <c r="T137" s="8"/>
      <c r="U137" s="8"/>
      <c r="V137" s="8"/>
      <c r="W137" s="8"/>
      <c r="X137" s="8"/>
      <c r="Y137" s="8"/>
      <c r="Z137" s="8"/>
      <c r="AA137" s="8"/>
    </row>
    <row r="138" spans="1:27" ht="12.75" customHeight="1" x14ac:dyDescent="0.25">
      <c r="A138" s="74">
        <v>2</v>
      </c>
      <c r="B138" s="74">
        <v>5</v>
      </c>
      <c r="C138" s="74">
        <v>1</v>
      </c>
      <c r="D138" s="75" t="s">
        <v>214</v>
      </c>
      <c r="E138" s="75"/>
      <c r="F138" s="74"/>
      <c r="G138" s="77" t="s">
        <v>215</v>
      </c>
      <c r="H138" s="78">
        <f>+H139</f>
        <v>0</v>
      </c>
      <c r="I138" s="358"/>
      <c r="J138" s="66"/>
      <c r="K138" s="62"/>
      <c r="L138" s="66"/>
      <c r="M138" s="66"/>
      <c r="N138" s="66"/>
      <c r="O138" s="66"/>
      <c r="P138" s="66"/>
      <c r="Q138" s="66"/>
      <c r="R138" s="66"/>
      <c r="S138" s="8"/>
      <c r="T138" s="8"/>
      <c r="U138" s="8"/>
      <c r="V138" s="8"/>
      <c r="W138" s="8"/>
      <c r="X138" s="8"/>
      <c r="Y138" s="8"/>
      <c r="Z138" s="8"/>
      <c r="AA138" s="8"/>
    </row>
    <row r="139" spans="1:27" ht="12.75" customHeight="1" x14ac:dyDescent="0.25">
      <c r="A139" s="76">
        <v>2</v>
      </c>
      <c r="B139" s="76">
        <v>5</v>
      </c>
      <c r="C139" s="76">
        <v>1</v>
      </c>
      <c r="D139" s="79" t="s">
        <v>214</v>
      </c>
      <c r="E139" s="79"/>
      <c r="F139" s="76"/>
      <c r="G139" s="80"/>
      <c r="H139" s="81"/>
      <c r="I139" s="364"/>
      <c r="J139" s="66"/>
      <c r="K139" s="65"/>
      <c r="L139" s="66"/>
      <c r="M139" s="66"/>
      <c r="N139" s="66"/>
      <c r="O139" s="66"/>
      <c r="P139" s="66"/>
      <c r="Q139" s="66"/>
      <c r="R139" s="66"/>
      <c r="S139" s="8"/>
      <c r="T139" s="8"/>
      <c r="U139" s="8"/>
      <c r="V139" s="8"/>
      <c r="W139" s="8"/>
      <c r="X139" s="8"/>
      <c r="Y139" s="8"/>
      <c r="Z139" s="8"/>
      <c r="AA139" s="8"/>
    </row>
    <row r="140" spans="1:27" ht="12.75" customHeight="1" x14ac:dyDescent="0.25">
      <c r="A140" s="74">
        <v>2</v>
      </c>
      <c r="B140" s="74">
        <v>5</v>
      </c>
      <c r="C140" s="74">
        <v>1</v>
      </c>
      <c r="D140" s="75" t="s">
        <v>216</v>
      </c>
      <c r="E140" s="75"/>
      <c r="F140" s="74"/>
      <c r="G140" s="77" t="s">
        <v>217</v>
      </c>
      <c r="H140" s="78">
        <f>+H141</f>
        <v>0</v>
      </c>
      <c r="I140" s="358"/>
      <c r="J140" s="66"/>
      <c r="K140" s="65"/>
      <c r="L140" s="66"/>
      <c r="M140" s="66"/>
      <c r="N140" s="66"/>
      <c r="O140" s="66"/>
      <c r="P140" s="66"/>
      <c r="Q140" s="66"/>
      <c r="R140" s="66"/>
      <c r="S140" s="8"/>
      <c r="T140" s="8"/>
      <c r="U140" s="8"/>
      <c r="V140" s="8"/>
      <c r="W140" s="8"/>
      <c r="X140" s="8"/>
      <c r="Y140" s="8"/>
      <c r="Z140" s="8"/>
      <c r="AA140" s="8"/>
    </row>
    <row r="141" spans="1:27" ht="12.75" customHeight="1" x14ac:dyDescent="0.25">
      <c r="A141" s="76">
        <v>2</v>
      </c>
      <c r="B141" s="76">
        <v>5</v>
      </c>
      <c r="C141" s="76">
        <v>1</v>
      </c>
      <c r="D141" s="79" t="s">
        <v>216</v>
      </c>
      <c r="E141" s="79"/>
      <c r="F141" s="76"/>
      <c r="G141" s="80"/>
      <c r="H141" s="81"/>
      <c r="I141" s="364"/>
      <c r="J141" s="66"/>
      <c r="K141" s="65"/>
      <c r="L141" s="66"/>
      <c r="M141" s="66"/>
      <c r="N141" s="66"/>
      <c r="O141" s="66"/>
      <c r="P141" s="66"/>
      <c r="Q141" s="66"/>
      <c r="R141" s="66"/>
      <c r="S141" s="8"/>
      <c r="T141" s="8"/>
      <c r="U141" s="8"/>
      <c r="V141" s="8"/>
      <c r="W141" s="8"/>
      <c r="X141" s="8"/>
      <c r="Y141" s="8"/>
      <c r="Z141" s="8"/>
      <c r="AA141" s="8"/>
    </row>
    <row r="142" spans="1:27" ht="12.75" customHeight="1" x14ac:dyDescent="0.25">
      <c r="A142" s="74">
        <v>2</v>
      </c>
      <c r="B142" s="74">
        <v>5</v>
      </c>
      <c r="C142" s="74">
        <v>1</v>
      </c>
      <c r="D142" s="75" t="s">
        <v>218</v>
      </c>
      <c r="E142" s="75"/>
      <c r="F142" s="74"/>
      <c r="G142" s="77" t="s">
        <v>219</v>
      </c>
      <c r="H142" s="78">
        <f>+H143</f>
        <v>0</v>
      </c>
      <c r="I142" s="358"/>
      <c r="J142" s="66"/>
      <c r="K142" s="65"/>
      <c r="L142" s="66"/>
      <c r="M142" s="66"/>
      <c r="N142" s="66"/>
      <c r="O142" s="66"/>
      <c r="P142" s="66"/>
      <c r="Q142" s="66"/>
      <c r="R142" s="66"/>
      <c r="S142" s="8"/>
      <c r="T142" s="8"/>
      <c r="U142" s="8"/>
      <c r="V142" s="8"/>
      <c r="W142" s="8"/>
      <c r="X142" s="8"/>
      <c r="Y142" s="8"/>
      <c r="Z142" s="8"/>
      <c r="AA142" s="8"/>
    </row>
    <row r="143" spans="1:27" ht="12.75" customHeight="1" x14ac:dyDescent="0.25">
      <c r="A143" s="76">
        <v>2</v>
      </c>
      <c r="B143" s="76">
        <v>5</v>
      </c>
      <c r="C143" s="76">
        <v>1</v>
      </c>
      <c r="D143" s="79" t="s">
        <v>218</v>
      </c>
      <c r="E143" s="79" t="s">
        <v>79</v>
      </c>
      <c r="F143" s="76"/>
      <c r="G143" s="80" t="s">
        <v>220</v>
      </c>
      <c r="H143" s="81">
        <v>0</v>
      </c>
      <c r="I143" s="364"/>
      <c r="J143" s="66"/>
      <c r="K143" s="65"/>
      <c r="L143" s="66"/>
      <c r="M143" s="66"/>
      <c r="N143" s="66"/>
      <c r="O143" s="66"/>
      <c r="P143" s="66"/>
      <c r="Q143" s="66"/>
      <c r="R143" s="66"/>
      <c r="S143" s="8"/>
      <c r="T143" s="8"/>
      <c r="U143" s="8"/>
      <c r="V143" s="8"/>
      <c r="W143" s="8"/>
      <c r="X143" s="8"/>
      <c r="Y143" s="8"/>
      <c r="Z143" s="8"/>
      <c r="AA143" s="8"/>
    </row>
    <row r="144" spans="1:27" ht="12.75" customHeight="1" x14ac:dyDescent="0.25">
      <c r="A144" s="74">
        <v>2</v>
      </c>
      <c r="B144" s="74">
        <v>5</v>
      </c>
      <c r="C144" s="74">
        <v>2</v>
      </c>
      <c r="D144" s="75"/>
      <c r="E144" s="75"/>
      <c r="F144" s="74"/>
      <c r="G144" s="77" t="s">
        <v>221</v>
      </c>
      <c r="H144" s="78">
        <f>+H145</f>
        <v>0</v>
      </c>
      <c r="I144" s="358"/>
      <c r="J144" s="66"/>
      <c r="K144" s="65"/>
      <c r="L144" s="66"/>
      <c r="M144" s="90"/>
      <c r="N144" s="90"/>
      <c r="O144" s="90"/>
      <c r="P144" s="90"/>
      <c r="Q144" s="90"/>
      <c r="R144" s="90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2.75" customHeight="1" x14ac:dyDescent="0.25">
      <c r="A145" s="76">
        <v>2</v>
      </c>
      <c r="B145" s="76">
        <v>5</v>
      </c>
      <c r="C145" s="76">
        <v>2</v>
      </c>
      <c r="D145" s="79"/>
      <c r="E145" s="79"/>
      <c r="F145" s="76"/>
      <c r="G145" s="80"/>
      <c r="H145" s="81">
        <v>0</v>
      </c>
      <c r="I145" s="364"/>
      <c r="J145" s="90"/>
      <c r="K145" s="87"/>
      <c r="L145" s="90"/>
      <c r="M145" s="66"/>
      <c r="N145" s="66"/>
      <c r="O145" s="66"/>
      <c r="P145" s="66"/>
      <c r="Q145" s="66"/>
      <c r="R145" s="66"/>
      <c r="S145" s="8"/>
      <c r="T145" s="8"/>
      <c r="U145" s="8"/>
      <c r="V145" s="8"/>
      <c r="W145" s="8"/>
      <c r="X145" s="8"/>
      <c r="Y145" s="8"/>
      <c r="Z145" s="8"/>
      <c r="AA145" s="8"/>
    </row>
    <row r="146" spans="1:27" ht="12.75" customHeight="1" x14ac:dyDescent="0.25">
      <c r="A146" s="71"/>
      <c r="B146" s="71"/>
      <c r="C146" s="71"/>
      <c r="D146" s="84"/>
      <c r="E146" s="84"/>
      <c r="F146" s="71"/>
      <c r="G146" s="89" t="s">
        <v>222</v>
      </c>
      <c r="H146" s="73">
        <f>+H114+H113</f>
        <v>3899762341</v>
      </c>
      <c r="I146" s="358"/>
      <c r="J146" s="66"/>
      <c r="K146" s="65"/>
      <c r="L146" s="66"/>
      <c r="M146" s="66"/>
      <c r="N146" s="66"/>
      <c r="O146" s="66"/>
      <c r="P146" s="66"/>
      <c r="Q146" s="66"/>
      <c r="R146" s="66"/>
      <c r="S146" s="8"/>
      <c r="T146" s="8"/>
      <c r="U146" s="8"/>
      <c r="V146" s="8"/>
      <c r="W146" s="8"/>
      <c r="X146" s="8"/>
      <c r="Y146" s="8"/>
      <c r="Z146" s="8"/>
      <c r="AA146" s="8"/>
    </row>
    <row r="147" spans="1:27" ht="12.75" customHeight="1" x14ac:dyDescent="0.25">
      <c r="A147" s="70">
        <v>7</v>
      </c>
      <c r="B147" s="70"/>
      <c r="C147" s="70"/>
      <c r="D147" s="84"/>
      <c r="E147" s="84"/>
      <c r="F147" s="71"/>
      <c r="G147" s="72" t="s">
        <v>42</v>
      </c>
      <c r="H147" s="73">
        <f>+H148+H156+H157+H158+H159</f>
        <v>961388911</v>
      </c>
      <c r="I147" s="363"/>
      <c r="J147" s="66"/>
      <c r="K147" s="65"/>
      <c r="L147" s="66"/>
      <c r="M147" s="66"/>
      <c r="N147" s="66"/>
      <c r="O147" s="66"/>
      <c r="P147" s="66"/>
      <c r="Q147" s="66"/>
      <c r="R147" s="66"/>
      <c r="S147" s="8"/>
      <c r="T147" s="8"/>
      <c r="U147" s="8"/>
      <c r="V147" s="8"/>
      <c r="W147" s="8"/>
      <c r="X147" s="8"/>
      <c r="Y147" s="8"/>
      <c r="Z147" s="8"/>
      <c r="AA147" s="8"/>
    </row>
    <row r="148" spans="1:27" ht="12.75" customHeight="1" x14ac:dyDescent="0.25">
      <c r="A148" s="70">
        <v>7</v>
      </c>
      <c r="B148" s="70">
        <v>1</v>
      </c>
      <c r="C148" s="70"/>
      <c r="D148" s="84"/>
      <c r="E148" s="84"/>
      <c r="F148" s="71"/>
      <c r="G148" s="72" t="s">
        <v>223</v>
      </c>
      <c r="H148" s="73">
        <f>+H149+H153</f>
        <v>358698931</v>
      </c>
      <c r="I148" s="363"/>
      <c r="J148" s="66"/>
      <c r="K148" s="65"/>
      <c r="L148" s="66"/>
      <c r="M148" s="66"/>
      <c r="N148" s="66"/>
      <c r="O148" s="66"/>
      <c r="P148" s="66"/>
      <c r="Q148" s="66"/>
      <c r="R148" s="66"/>
      <c r="S148" s="8"/>
      <c r="T148" s="8"/>
      <c r="U148" s="8"/>
      <c r="V148" s="8"/>
      <c r="W148" s="8"/>
      <c r="X148" s="8"/>
      <c r="Y148" s="8"/>
      <c r="Z148" s="8"/>
      <c r="AA148" s="8"/>
    </row>
    <row r="149" spans="1:27" ht="12.75" customHeight="1" x14ac:dyDescent="0.25">
      <c r="A149" s="74">
        <v>7</v>
      </c>
      <c r="B149" s="74">
        <v>1</v>
      </c>
      <c r="C149" s="74">
        <v>1</v>
      </c>
      <c r="D149" s="79"/>
      <c r="E149" s="79"/>
      <c r="F149" s="76"/>
      <c r="G149" s="77" t="s">
        <v>224</v>
      </c>
      <c r="H149" s="78">
        <f>SUM(H150:H152)</f>
        <v>0</v>
      </c>
      <c r="I149" s="363"/>
      <c r="J149" s="66"/>
      <c r="K149" s="65"/>
      <c r="L149" s="66"/>
      <c r="M149" s="66"/>
      <c r="N149" s="66"/>
      <c r="O149" s="66"/>
      <c r="P149" s="66"/>
      <c r="Q149" s="66"/>
      <c r="R149" s="66"/>
      <c r="S149" s="8"/>
      <c r="T149" s="8"/>
      <c r="U149" s="8"/>
      <c r="V149" s="8"/>
      <c r="W149" s="8"/>
      <c r="X149" s="8"/>
      <c r="Y149" s="8"/>
      <c r="Z149" s="8"/>
      <c r="AA149" s="8"/>
    </row>
    <row r="150" spans="1:27" ht="12.75" customHeight="1" x14ac:dyDescent="0.25">
      <c r="A150" s="76">
        <v>7</v>
      </c>
      <c r="B150" s="76">
        <v>1</v>
      </c>
      <c r="C150" s="76">
        <v>1</v>
      </c>
      <c r="D150" s="79" t="s">
        <v>84</v>
      </c>
      <c r="E150" s="79"/>
      <c r="F150" s="76"/>
      <c r="G150" s="80" t="s">
        <v>225</v>
      </c>
      <c r="H150" s="82">
        <v>0</v>
      </c>
      <c r="I150" s="364"/>
      <c r="J150" s="66"/>
      <c r="K150" s="65"/>
      <c r="L150" s="66"/>
      <c r="M150" s="66"/>
      <c r="N150" s="66"/>
      <c r="O150" s="66"/>
      <c r="P150" s="66"/>
      <c r="Q150" s="66"/>
      <c r="R150" s="66"/>
      <c r="S150" s="8"/>
      <c r="T150" s="8"/>
      <c r="U150" s="8"/>
      <c r="V150" s="8"/>
      <c r="W150" s="8"/>
      <c r="X150" s="8"/>
      <c r="Y150" s="8"/>
      <c r="Z150" s="8"/>
      <c r="AA150" s="8"/>
    </row>
    <row r="151" spans="1:27" ht="12.75" customHeight="1" x14ac:dyDescent="0.25">
      <c r="A151" s="76">
        <v>7</v>
      </c>
      <c r="B151" s="76">
        <v>1</v>
      </c>
      <c r="C151" s="76">
        <v>1</v>
      </c>
      <c r="D151" s="79" t="s">
        <v>86</v>
      </c>
      <c r="E151" s="79"/>
      <c r="F151" s="76"/>
      <c r="G151" s="80" t="s">
        <v>226</v>
      </c>
      <c r="H151" s="81"/>
      <c r="I151" s="365"/>
      <c r="J151" s="66"/>
      <c r="K151" s="65"/>
      <c r="L151" s="66"/>
      <c r="M151" s="66"/>
      <c r="N151" s="66"/>
      <c r="O151" s="66"/>
      <c r="P151" s="66"/>
      <c r="Q151" s="66"/>
      <c r="R151" s="66"/>
      <c r="S151" s="8"/>
      <c r="T151" s="8"/>
      <c r="U151" s="8"/>
      <c r="V151" s="8"/>
      <c r="W151" s="8"/>
      <c r="X151" s="8"/>
      <c r="Y151" s="8"/>
      <c r="Z151" s="8"/>
      <c r="AA151" s="8"/>
    </row>
    <row r="152" spans="1:27" ht="12.75" customHeight="1" x14ac:dyDescent="0.25">
      <c r="A152" s="76">
        <v>7</v>
      </c>
      <c r="B152" s="76">
        <v>1</v>
      </c>
      <c r="C152" s="76">
        <v>1</v>
      </c>
      <c r="D152" s="79" t="s">
        <v>88</v>
      </c>
      <c r="E152" s="79"/>
      <c r="F152" s="76"/>
      <c r="G152" s="80"/>
      <c r="H152" s="81"/>
      <c r="I152" s="358"/>
      <c r="J152" s="66"/>
      <c r="K152" s="65"/>
      <c r="L152" s="66"/>
      <c r="M152" s="66"/>
      <c r="N152" s="66"/>
      <c r="O152" s="66"/>
      <c r="P152" s="66"/>
      <c r="Q152" s="66"/>
      <c r="R152" s="66"/>
      <c r="S152" s="8"/>
      <c r="T152" s="8"/>
      <c r="U152" s="8"/>
      <c r="V152" s="8"/>
      <c r="W152" s="8"/>
      <c r="X152" s="8"/>
      <c r="Y152" s="8"/>
      <c r="Z152" s="8"/>
      <c r="AA152" s="8"/>
    </row>
    <row r="153" spans="1:27" ht="12.75" customHeight="1" x14ac:dyDescent="0.25">
      <c r="A153" s="76">
        <v>7</v>
      </c>
      <c r="B153" s="76">
        <v>1</v>
      </c>
      <c r="C153" s="76">
        <v>2</v>
      </c>
      <c r="D153" s="79"/>
      <c r="E153" s="79"/>
      <c r="F153" s="76"/>
      <c r="G153" s="77" t="s">
        <v>227</v>
      </c>
      <c r="H153" s="78">
        <f>SUM(H154:H155)</f>
        <v>358698931</v>
      </c>
      <c r="I153" s="358"/>
      <c r="J153" s="66"/>
      <c r="K153" s="65"/>
      <c r="L153" s="66"/>
      <c r="M153" s="66"/>
      <c r="N153" s="66"/>
      <c r="O153" s="66"/>
      <c r="P153" s="66"/>
      <c r="Q153" s="66"/>
      <c r="R153" s="66"/>
      <c r="S153" s="8"/>
      <c r="T153" s="8"/>
      <c r="U153" s="8"/>
      <c r="V153" s="8"/>
      <c r="W153" s="8"/>
      <c r="X153" s="8"/>
      <c r="Y153" s="8"/>
      <c r="Z153" s="8"/>
      <c r="AA153" s="8"/>
    </row>
    <row r="154" spans="1:27" ht="12.75" customHeight="1" x14ac:dyDescent="0.25">
      <c r="A154" s="76">
        <v>7</v>
      </c>
      <c r="B154" s="76">
        <v>1</v>
      </c>
      <c r="C154" s="76">
        <v>2</v>
      </c>
      <c r="D154" s="79" t="s">
        <v>82</v>
      </c>
      <c r="E154" s="79"/>
      <c r="F154" s="76"/>
      <c r="G154" s="80" t="s">
        <v>228</v>
      </c>
      <c r="H154" s="82"/>
      <c r="I154" s="364"/>
      <c r="J154" s="66"/>
      <c r="K154" s="65"/>
      <c r="L154" s="66"/>
      <c r="M154" s="66"/>
      <c r="N154" s="66"/>
      <c r="O154" s="66"/>
      <c r="P154" s="66"/>
      <c r="Q154" s="66"/>
      <c r="R154" s="66"/>
      <c r="S154" s="8"/>
      <c r="T154" s="8"/>
      <c r="U154" s="8"/>
      <c r="V154" s="8"/>
      <c r="W154" s="8"/>
      <c r="X154" s="8"/>
      <c r="Y154" s="8"/>
      <c r="Z154" s="8"/>
      <c r="AA154" s="8"/>
    </row>
    <row r="155" spans="1:27" ht="12.75" customHeight="1" x14ac:dyDescent="0.25">
      <c r="A155" s="76">
        <v>7</v>
      </c>
      <c r="B155" s="76">
        <v>1</v>
      </c>
      <c r="C155" s="76">
        <v>2</v>
      </c>
      <c r="D155" s="79" t="s">
        <v>84</v>
      </c>
      <c r="E155" s="79"/>
      <c r="F155" s="76"/>
      <c r="G155" s="80" t="s">
        <v>225</v>
      </c>
      <c r="H155" s="82">
        <v>358698931</v>
      </c>
      <c r="I155" s="365"/>
      <c r="J155" s="66"/>
      <c r="K155" s="65"/>
      <c r="L155" s="66"/>
      <c r="M155" s="66"/>
      <c r="N155" s="66"/>
      <c r="O155" s="66"/>
      <c r="P155" s="66"/>
      <c r="Q155" s="66"/>
      <c r="R155" s="66"/>
      <c r="S155" s="8"/>
      <c r="T155" s="8"/>
      <c r="U155" s="8"/>
      <c r="V155" s="8"/>
      <c r="W155" s="8"/>
      <c r="X155" s="8"/>
      <c r="Y155" s="8"/>
      <c r="Z155" s="8"/>
      <c r="AA155" s="8"/>
    </row>
    <row r="156" spans="1:27" ht="12.75" customHeight="1" x14ac:dyDescent="0.25">
      <c r="A156" s="70">
        <v>7</v>
      </c>
      <c r="B156" s="70">
        <v>2</v>
      </c>
      <c r="C156" s="70"/>
      <c r="D156" s="83"/>
      <c r="E156" s="83"/>
      <c r="F156" s="71"/>
      <c r="G156" s="72" t="s">
        <v>229</v>
      </c>
      <c r="H156" s="91">
        <v>0</v>
      </c>
      <c r="I156" s="365"/>
      <c r="J156" s="66"/>
      <c r="K156" s="65"/>
      <c r="L156" s="66"/>
      <c r="M156" s="66"/>
      <c r="N156" s="66"/>
      <c r="O156" s="66"/>
      <c r="P156" s="66"/>
      <c r="Q156" s="66"/>
      <c r="R156" s="66"/>
      <c r="S156" s="8"/>
      <c r="T156" s="8"/>
      <c r="U156" s="8"/>
      <c r="V156" s="8"/>
      <c r="W156" s="8"/>
      <c r="X156" s="8"/>
      <c r="Y156" s="8"/>
      <c r="Z156" s="8"/>
      <c r="AA156" s="8"/>
    </row>
    <row r="157" spans="1:27" ht="12.75" customHeight="1" x14ac:dyDescent="0.25">
      <c r="A157" s="70">
        <v>7</v>
      </c>
      <c r="B157" s="70">
        <v>3</v>
      </c>
      <c r="C157" s="70"/>
      <c r="D157" s="83"/>
      <c r="E157" s="83"/>
      <c r="F157" s="71"/>
      <c r="G157" s="72" t="s">
        <v>230</v>
      </c>
      <c r="H157" s="73">
        <v>0</v>
      </c>
      <c r="I157" s="366"/>
      <c r="J157" s="66"/>
      <c r="K157" s="65"/>
      <c r="L157" s="66"/>
      <c r="M157" s="66"/>
      <c r="N157" s="66"/>
      <c r="O157" s="66"/>
      <c r="P157" s="66"/>
      <c r="Q157" s="66"/>
      <c r="R157" s="66"/>
      <c r="S157" s="8"/>
      <c r="T157" s="8"/>
      <c r="U157" s="8"/>
      <c r="V157" s="8"/>
      <c r="W157" s="8"/>
      <c r="X157" s="8"/>
      <c r="Y157" s="8"/>
      <c r="Z157" s="8"/>
      <c r="AA157" s="8"/>
    </row>
    <row r="158" spans="1:27" ht="12.75" customHeight="1" x14ac:dyDescent="0.25">
      <c r="A158" s="70">
        <v>7</v>
      </c>
      <c r="B158" s="70">
        <v>4</v>
      </c>
      <c r="C158" s="70"/>
      <c r="D158" s="83"/>
      <c r="E158" s="83"/>
      <c r="F158" s="71"/>
      <c r="G158" s="72" t="s">
        <v>231</v>
      </c>
      <c r="H158" s="73">
        <v>466138226</v>
      </c>
      <c r="I158" s="363"/>
      <c r="J158" s="66"/>
      <c r="K158" s="65"/>
      <c r="L158" s="66"/>
      <c r="M158" s="66"/>
      <c r="N158" s="66"/>
      <c r="O158" s="66"/>
      <c r="P158" s="66"/>
      <c r="Q158" s="66"/>
      <c r="R158" s="66"/>
      <c r="S158" s="8"/>
      <c r="T158" s="8"/>
      <c r="U158" s="8"/>
      <c r="V158" s="8"/>
      <c r="W158" s="8"/>
      <c r="X158" s="8"/>
      <c r="Y158" s="8"/>
      <c r="Z158" s="8"/>
      <c r="AA158" s="8"/>
    </row>
    <row r="159" spans="1:27" ht="12.75" customHeight="1" x14ac:dyDescent="0.25">
      <c r="A159" s="92">
        <v>7</v>
      </c>
      <c r="B159" s="92">
        <v>5</v>
      </c>
      <c r="C159" s="92"/>
      <c r="D159" s="93"/>
      <c r="E159" s="93"/>
      <c r="F159" s="94"/>
      <c r="G159" s="95" t="s">
        <v>232</v>
      </c>
      <c r="H159" s="73">
        <v>136551754</v>
      </c>
      <c r="I159" s="363"/>
      <c r="J159" s="66"/>
      <c r="K159" s="65"/>
      <c r="L159" s="66"/>
      <c r="M159" s="66"/>
      <c r="N159" s="66"/>
      <c r="O159" s="66"/>
      <c r="P159" s="66"/>
      <c r="Q159" s="66"/>
      <c r="R159" s="66"/>
      <c r="S159" s="8"/>
      <c r="T159" s="8"/>
      <c r="U159" s="8"/>
      <c r="V159" s="8"/>
      <c r="W159" s="8"/>
      <c r="X159" s="8"/>
      <c r="Y159" s="8"/>
      <c r="Z159" s="8"/>
      <c r="AA159" s="8"/>
    </row>
    <row r="160" spans="1:27" ht="12.75" customHeight="1" x14ac:dyDescent="0.25">
      <c r="A160" s="96"/>
      <c r="B160" s="97"/>
      <c r="C160" s="97"/>
      <c r="D160" s="98"/>
      <c r="E160" s="98"/>
      <c r="F160" s="97"/>
      <c r="G160" s="99" t="s">
        <v>54</v>
      </c>
      <c r="H160" s="73">
        <f>+H146+H147</f>
        <v>4861151252</v>
      </c>
      <c r="I160" s="363"/>
      <c r="J160" s="66"/>
      <c r="K160" s="65"/>
      <c r="L160" s="66"/>
      <c r="M160" s="66"/>
      <c r="N160" s="66"/>
      <c r="O160" s="66"/>
      <c r="P160" s="66"/>
      <c r="Q160" s="66"/>
      <c r="R160" s="66"/>
      <c r="S160" s="8"/>
      <c r="T160" s="8"/>
      <c r="U160" s="8"/>
      <c r="V160" s="8"/>
      <c r="W160" s="8"/>
      <c r="X160" s="8"/>
      <c r="Y160" s="8"/>
      <c r="Z160" s="8"/>
      <c r="AA160" s="8"/>
    </row>
    <row r="161" spans="8:12" ht="12.75" customHeight="1" x14ac:dyDescent="0.25">
      <c r="H161" s="62"/>
      <c r="I161" s="363"/>
      <c r="J161" s="66"/>
      <c r="K161" s="65"/>
      <c r="L161" s="66"/>
    </row>
    <row r="162" spans="8:12" ht="12.75" customHeight="1" x14ac:dyDescent="0.25">
      <c r="H162" s="62"/>
      <c r="I162" s="359"/>
      <c r="J162" s="63"/>
      <c r="K162" s="62"/>
    </row>
    <row r="163" spans="8:12" ht="12.75" customHeight="1" x14ac:dyDescent="0.25">
      <c r="H163" s="62"/>
      <c r="I163" s="359"/>
      <c r="J163" s="63"/>
      <c r="K163" s="62"/>
    </row>
    <row r="164" spans="8:12" ht="12.75" customHeight="1" x14ac:dyDescent="0.25">
      <c r="H164" s="62"/>
      <c r="I164" s="359"/>
      <c r="J164" s="63"/>
      <c r="K164" s="62"/>
    </row>
    <row r="165" spans="8:12" ht="12.75" customHeight="1" x14ac:dyDescent="0.25">
      <c r="H165" s="62"/>
      <c r="I165" s="359"/>
      <c r="J165" s="63"/>
      <c r="K165" s="62"/>
    </row>
    <row r="166" spans="8:12" ht="12.75" customHeight="1" x14ac:dyDescent="0.25">
      <c r="H166" s="62"/>
      <c r="I166" s="359"/>
      <c r="J166" s="63"/>
      <c r="K166" s="62"/>
    </row>
    <row r="167" spans="8:12" ht="12.75" customHeight="1" x14ac:dyDescent="0.25">
      <c r="H167" s="62"/>
      <c r="I167" s="359"/>
      <c r="J167" s="63"/>
      <c r="K167" s="62"/>
    </row>
    <row r="168" spans="8:12" ht="12.75" customHeight="1" x14ac:dyDescent="0.25">
      <c r="H168" s="62"/>
      <c r="I168" s="359"/>
      <c r="J168" s="63"/>
      <c r="K168" s="62"/>
    </row>
    <row r="169" spans="8:12" ht="12.75" customHeight="1" x14ac:dyDescent="0.25">
      <c r="H169" s="62"/>
      <c r="I169" s="359"/>
      <c r="J169" s="63"/>
      <c r="K169" s="62"/>
    </row>
    <row r="170" spans="8:12" ht="12.75" customHeight="1" x14ac:dyDescent="0.25">
      <c r="H170" s="62"/>
      <c r="I170" s="359"/>
      <c r="J170" s="63"/>
      <c r="K170" s="62"/>
    </row>
    <row r="171" spans="8:12" ht="12.75" customHeight="1" x14ac:dyDescent="0.25">
      <c r="H171" s="62"/>
      <c r="I171" s="359"/>
      <c r="J171" s="63"/>
      <c r="K171" s="62"/>
    </row>
    <row r="172" spans="8:12" ht="12.75" customHeight="1" x14ac:dyDescent="0.25">
      <c r="H172" s="62"/>
      <c r="I172" s="359"/>
      <c r="J172" s="63"/>
      <c r="K172" s="62"/>
    </row>
    <row r="173" spans="8:12" ht="12.75" customHeight="1" x14ac:dyDescent="0.25">
      <c r="H173" s="62"/>
      <c r="I173" s="359"/>
      <c r="J173" s="63"/>
      <c r="K173" s="62"/>
    </row>
    <row r="174" spans="8:12" ht="12.75" customHeight="1" x14ac:dyDescent="0.25">
      <c r="H174" s="62"/>
      <c r="I174" s="359"/>
      <c r="J174" s="63"/>
      <c r="K174" s="62"/>
    </row>
    <row r="175" spans="8:12" ht="12.75" customHeight="1" x14ac:dyDescent="0.25">
      <c r="H175" s="62"/>
      <c r="I175" s="359"/>
      <c r="J175" s="63"/>
      <c r="K175" s="62"/>
    </row>
    <row r="176" spans="8:12" ht="12.75" customHeight="1" x14ac:dyDescent="0.25">
      <c r="H176" s="62"/>
      <c r="I176" s="359"/>
      <c r="J176" s="63"/>
      <c r="K176" s="62"/>
    </row>
    <row r="177" spans="8:11" ht="12.75" customHeight="1" x14ac:dyDescent="0.25">
      <c r="H177" s="62"/>
      <c r="I177" s="359"/>
      <c r="J177" s="63"/>
      <c r="K177" s="62"/>
    </row>
    <row r="178" spans="8:11" ht="12.75" customHeight="1" x14ac:dyDescent="0.25">
      <c r="H178" s="62"/>
      <c r="I178" s="359"/>
      <c r="J178" s="63"/>
      <c r="K178" s="62"/>
    </row>
    <row r="179" spans="8:11" ht="12.75" customHeight="1" x14ac:dyDescent="0.25">
      <c r="H179" s="62"/>
      <c r="I179" s="359"/>
      <c r="J179" s="63"/>
      <c r="K179" s="62"/>
    </row>
    <row r="180" spans="8:11" ht="12.75" customHeight="1" x14ac:dyDescent="0.25">
      <c r="H180" s="62"/>
      <c r="I180" s="359"/>
      <c r="J180" s="63"/>
      <c r="K180" s="62"/>
    </row>
    <row r="181" spans="8:11" ht="12.75" customHeight="1" x14ac:dyDescent="0.25">
      <c r="H181" s="62"/>
      <c r="I181" s="359"/>
      <c r="J181" s="63"/>
      <c r="K181" s="62"/>
    </row>
    <row r="182" spans="8:11" ht="12.75" customHeight="1" x14ac:dyDescent="0.25">
      <c r="H182" s="62"/>
      <c r="I182" s="359"/>
      <c r="J182" s="63"/>
      <c r="K182" s="62"/>
    </row>
    <row r="183" spans="8:11" ht="12.75" customHeight="1" x14ac:dyDescent="0.25">
      <c r="H183" s="62"/>
      <c r="I183" s="359"/>
      <c r="J183" s="63"/>
      <c r="K183" s="62"/>
    </row>
    <row r="184" spans="8:11" ht="12.75" customHeight="1" x14ac:dyDescent="0.25">
      <c r="H184" s="62"/>
      <c r="I184" s="359"/>
      <c r="J184" s="63"/>
      <c r="K184" s="62"/>
    </row>
    <row r="185" spans="8:11" ht="12.75" customHeight="1" x14ac:dyDescent="0.25">
      <c r="H185" s="62"/>
      <c r="I185" s="359"/>
      <c r="J185" s="63"/>
      <c r="K185" s="62"/>
    </row>
    <row r="186" spans="8:11" ht="12.75" customHeight="1" x14ac:dyDescent="0.25">
      <c r="H186" s="62"/>
      <c r="I186" s="359"/>
      <c r="J186" s="63"/>
      <c r="K186" s="62"/>
    </row>
    <row r="187" spans="8:11" ht="12.75" customHeight="1" x14ac:dyDescent="0.25">
      <c r="H187" s="62"/>
      <c r="I187" s="359"/>
      <c r="J187" s="63"/>
      <c r="K187" s="62"/>
    </row>
    <row r="188" spans="8:11" ht="12.75" customHeight="1" x14ac:dyDescent="0.25">
      <c r="H188" s="62"/>
      <c r="I188" s="359"/>
      <c r="J188" s="63"/>
      <c r="K188" s="62"/>
    </row>
    <row r="189" spans="8:11" ht="12.75" customHeight="1" x14ac:dyDescent="0.25">
      <c r="H189" s="62"/>
      <c r="I189" s="359"/>
      <c r="J189" s="63"/>
      <c r="K189" s="62"/>
    </row>
    <row r="190" spans="8:11" ht="12.75" customHeight="1" x14ac:dyDescent="0.25">
      <c r="H190" s="62"/>
      <c r="I190" s="359"/>
      <c r="J190" s="63"/>
      <c r="K190" s="62"/>
    </row>
    <row r="191" spans="8:11" ht="12.75" customHeight="1" x14ac:dyDescent="0.25">
      <c r="H191" s="62"/>
      <c r="I191" s="359"/>
      <c r="J191" s="63"/>
      <c r="K191" s="62"/>
    </row>
    <row r="192" spans="8:11" ht="12.75" customHeight="1" x14ac:dyDescent="0.25">
      <c r="H192" s="62"/>
      <c r="I192" s="359"/>
      <c r="J192" s="63"/>
      <c r="K192" s="62"/>
    </row>
    <row r="193" spans="8:11" ht="12.75" customHeight="1" x14ac:dyDescent="0.25">
      <c r="H193" s="62"/>
      <c r="I193" s="359"/>
      <c r="J193" s="63"/>
      <c r="K193" s="62"/>
    </row>
    <row r="194" spans="8:11" ht="12.75" customHeight="1" x14ac:dyDescent="0.25">
      <c r="H194" s="62"/>
      <c r="I194" s="359"/>
      <c r="J194" s="63"/>
      <c r="K194" s="62"/>
    </row>
    <row r="195" spans="8:11" ht="12.75" customHeight="1" x14ac:dyDescent="0.25">
      <c r="H195" s="62"/>
      <c r="I195" s="359"/>
      <c r="J195" s="63"/>
      <c r="K195" s="62"/>
    </row>
    <row r="196" spans="8:11" ht="12.75" customHeight="1" x14ac:dyDescent="0.25">
      <c r="H196" s="62"/>
      <c r="I196" s="359"/>
      <c r="J196" s="63"/>
      <c r="K196" s="62"/>
    </row>
    <row r="197" spans="8:11" ht="12.75" customHeight="1" x14ac:dyDescent="0.25">
      <c r="H197" s="62"/>
      <c r="I197" s="359"/>
      <c r="J197" s="63"/>
      <c r="K197" s="62"/>
    </row>
    <row r="198" spans="8:11" ht="12.75" customHeight="1" x14ac:dyDescent="0.25">
      <c r="H198" s="62"/>
      <c r="I198" s="359"/>
      <c r="J198" s="63"/>
      <c r="K198" s="62"/>
    </row>
    <row r="199" spans="8:11" ht="12.75" customHeight="1" x14ac:dyDescent="0.25">
      <c r="H199" s="62"/>
      <c r="I199" s="359"/>
      <c r="J199" s="63"/>
      <c r="K199" s="62"/>
    </row>
    <row r="200" spans="8:11" ht="12.75" customHeight="1" x14ac:dyDescent="0.25">
      <c r="H200" s="62"/>
      <c r="I200" s="359"/>
      <c r="J200" s="63"/>
      <c r="K200" s="62"/>
    </row>
    <row r="201" spans="8:11" ht="12.75" customHeight="1" x14ac:dyDescent="0.25">
      <c r="H201" s="62"/>
      <c r="I201" s="359"/>
      <c r="J201" s="63"/>
      <c r="K201" s="62"/>
    </row>
    <row r="202" spans="8:11" ht="12.75" customHeight="1" x14ac:dyDescent="0.25">
      <c r="H202" s="62"/>
      <c r="I202" s="359"/>
      <c r="J202" s="63"/>
      <c r="K202" s="62"/>
    </row>
    <row r="203" spans="8:11" ht="12.75" customHeight="1" x14ac:dyDescent="0.25">
      <c r="H203" s="62"/>
      <c r="I203" s="359"/>
      <c r="J203" s="63"/>
      <c r="K203" s="62"/>
    </row>
    <row r="204" spans="8:11" ht="12.75" customHeight="1" x14ac:dyDescent="0.25">
      <c r="H204" s="62"/>
      <c r="I204" s="359"/>
      <c r="J204" s="63"/>
      <c r="K204" s="62"/>
    </row>
    <row r="205" spans="8:11" ht="12.75" customHeight="1" x14ac:dyDescent="0.25">
      <c r="H205" s="62"/>
      <c r="I205" s="359"/>
      <c r="J205" s="63"/>
      <c r="K205" s="62"/>
    </row>
    <row r="206" spans="8:11" ht="12.75" customHeight="1" x14ac:dyDescent="0.25">
      <c r="H206" s="62"/>
      <c r="I206" s="359"/>
      <c r="J206" s="63"/>
      <c r="K206" s="62"/>
    </row>
    <row r="207" spans="8:11" ht="12.75" customHeight="1" x14ac:dyDescent="0.25">
      <c r="H207" s="62"/>
      <c r="I207" s="359"/>
      <c r="J207" s="63"/>
      <c r="K207" s="62"/>
    </row>
    <row r="208" spans="8:11" ht="12.75" customHeight="1" x14ac:dyDescent="0.25">
      <c r="H208" s="62"/>
      <c r="I208" s="359"/>
      <c r="J208" s="63"/>
      <c r="K208" s="62"/>
    </row>
    <row r="209" spans="8:11" ht="12.75" customHeight="1" x14ac:dyDescent="0.25">
      <c r="H209" s="62"/>
      <c r="I209" s="359"/>
      <c r="J209" s="63"/>
      <c r="K209" s="62"/>
    </row>
    <row r="210" spans="8:11" ht="12.75" customHeight="1" x14ac:dyDescent="0.25">
      <c r="H210" s="62"/>
      <c r="I210" s="359"/>
      <c r="J210" s="63"/>
      <c r="K210" s="62"/>
    </row>
    <row r="211" spans="8:11" ht="12.75" customHeight="1" x14ac:dyDescent="0.25">
      <c r="H211" s="62"/>
      <c r="I211" s="359"/>
      <c r="J211" s="63"/>
      <c r="K211" s="62"/>
    </row>
    <row r="212" spans="8:11" ht="12.75" customHeight="1" x14ac:dyDescent="0.25">
      <c r="H212" s="62"/>
      <c r="I212" s="359"/>
      <c r="J212" s="63"/>
      <c r="K212" s="62"/>
    </row>
    <row r="213" spans="8:11" ht="12.75" customHeight="1" x14ac:dyDescent="0.25">
      <c r="H213" s="62"/>
      <c r="I213" s="359"/>
      <c r="J213" s="63"/>
      <c r="K213" s="62"/>
    </row>
    <row r="214" spans="8:11" ht="12.75" customHeight="1" x14ac:dyDescent="0.25">
      <c r="H214" s="62"/>
      <c r="I214" s="359"/>
      <c r="J214" s="63"/>
      <c r="K214" s="62"/>
    </row>
    <row r="215" spans="8:11" ht="12.75" customHeight="1" x14ac:dyDescent="0.25">
      <c r="H215" s="62"/>
      <c r="I215" s="359"/>
      <c r="J215" s="63"/>
      <c r="K215" s="62"/>
    </row>
    <row r="216" spans="8:11" ht="12.75" customHeight="1" x14ac:dyDescent="0.25">
      <c r="H216" s="62"/>
      <c r="I216" s="359"/>
      <c r="J216" s="63"/>
      <c r="K216" s="62"/>
    </row>
    <row r="217" spans="8:11" ht="12.75" customHeight="1" x14ac:dyDescent="0.25">
      <c r="H217" s="62"/>
      <c r="I217" s="359"/>
      <c r="J217" s="63"/>
      <c r="K217" s="62"/>
    </row>
    <row r="218" spans="8:11" ht="12.75" customHeight="1" x14ac:dyDescent="0.25">
      <c r="H218" s="62"/>
      <c r="I218" s="359"/>
      <c r="J218" s="63"/>
      <c r="K218" s="62"/>
    </row>
    <row r="219" spans="8:11" ht="12.75" customHeight="1" x14ac:dyDescent="0.25">
      <c r="H219" s="62"/>
      <c r="I219" s="359"/>
      <c r="J219" s="63"/>
      <c r="K219" s="62"/>
    </row>
    <row r="220" spans="8:11" ht="12.75" customHeight="1" x14ac:dyDescent="0.25">
      <c r="H220" s="62"/>
      <c r="I220" s="359"/>
      <c r="J220" s="63"/>
      <c r="K220" s="62"/>
    </row>
    <row r="221" spans="8:11" ht="12.75" customHeight="1" x14ac:dyDescent="0.25">
      <c r="H221" s="62"/>
      <c r="I221" s="359"/>
      <c r="J221" s="63"/>
      <c r="K221" s="62"/>
    </row>
    <row r="222" spans="8:11" ht="12.75" customHeight="1" x14ac:dyDescent="0.25">
      <c r="H222" s="62"/>
      <c r="I222" s="359"/>
      <c r="J222" s="63"/>
      <c r="K222" s="62"/>
    </row>
    <row r="223" spans="8:11" ht="12.75" customHeight="1" x14ac:dyDescent="0.25">
      <c r="H223" s="62"/>
      <c r="I223" s="359"/>
      <c r="J223" s="63"/>
      <c r="K223" s="62"/>
    </row>
    <row r="224" spans="8:11" ht="12.75" customHeight="1" x14ac:dyDescent="0.25">
      <c r="H224" s="62"/>
      <c r="I224" s="359"/>
      <c r="J224" s="63"/>
      <c r="K224" s="62"/>
    </row>
    <row r="225" spans="8:11" ht="12.75" customHeight="1" x14ac:dyDescent="0.25">
      <c r="H225" s="62"/>
      <c r="I225" s="359"/>
      <c r="J225" s="63"/>
      <c r="K225" s="62"/>
    </row>
    <row r="226" spans="8:11" ht="12.75" customHeight="1" x14ac:dyDescent="0.25">
      <c r="H226" s="62"/>
      <c r="I226" s="359"/>
      <c r="J226" s="63"/>
      <c r="K226" s="62"/>
    </row>
    <row r="227" spans="8:11" ht="12.75" customHeight="1" x14ac:dyDescent="0.25">
      <c r="H227" s="62"/>
      <c r="I227" s="359"/>
      <c r="J227" s="63"/>
      <c r="K227" s="62"/>
    </row>
    <row r="228" spans="8:11" ht="12.75" customHeight="1" x14ac:dyDescent="0.25">
      <c r="H228" s="62"/>
      <c r="I228" s="359"/>
      <c r="J228" s="63"/>
      <c r="K228" s="62"/>
    </row>
    <row r="229" spans="8:11" ht="12.75" customHeight="1" x14ac:dyDescent="0.25">
      <c r="H229" s="62"/>
      <c r="I229" s="359"/>
      <c r="J229" s="63"/>
      <c r="K229" s="62"/>
    </row>
    <row r="230" spans="8:11" ht="12.75" customHeight="1" x14ac:dyDescent="0.25">
      <c r="H230" s="62"/>
      <c r="I230" s="359"/>
      <c r="J230" s="63"/>
      <c r="K230" s="62"/>
    </row>
    <row r="231" spans="8:11" ht="12.75" customHeight="1" x14ac:dyDescent="0.25">
      <c r="H231" s="62"/>
      <c r="I231" s="359"/>
      <c r="J231" s="63"/>
      <c r="K231" s="62"/>
    </row>
    <row r="232" spans="8:11" ht="12.75" customHeight="1" x14ac:dyDescent="0.25">
      <c r="H232" s="62"/>
      <c r="I232" s="359"/>
      <c r="J232" s="63"/>
      <c r="K232" s="62"/>
    </row>
    <row r="233" spans="8:11" ht="12.75" customHeight="1" x14ac:dyDescent="0.25">
      <c r="H233" s="62"/>
      <c r="I233" s="359"/>
      <c r="J233" s="63"/>
      <c r="K233" s="62"/>
    </row>
    <row r="234" spans="8:11" ht="12.75" customHeight="1" x14ac:dyDescent="0.25">
      <c r="H234" s="62"/>
      <c r="I234" s="359"/>
      <c r="J234" s="63"/>
      <c r="K234" s="62"/>
    </row>
    <row r="235" spans="8:11" ht="12.75" customHeight="1" x14ac:dyDescent="0.25">
      <c r="H235" s="62"/>
      <c r="I235" s="359"/>
      <c r="J235" s="63"/>
      <c r="K235" s="62"/>
    </row>
    <row r="236" spans="8:11" ht="12.75" customHeight="1" x14ac:dyDescent="0.25">
      <c r="H236" s="62"/>
      <c r="I236" s="359"/>
      <c r="J236" s="63"/>
      <c r="K236" s="62"/>
    </row>
    <row r="237" spans="8:11" ht="12.75" customHeight="1" x14ac:dyDescent="0.25">
      <c r="H237" s="62"/>
      <c r="I237" s="359"/>
      <c r="J237" s="63"/>
      <c r="K237" s="62"/>
    </row>
    <row r="238" spans="8:11" ht="12.75" customHeight="1" x14ac:dyDescent="0.25">
      <c r="H238" s="62"/>
      <c r="I238" s="359"/>
      <c r="J238" s="63"/>
      <c r="K238" s="62"/>
    </row>
    <row r="239" spans="8:11" ht="12.75" customHeight="1" x14ac:dyDescent="0.25">
      <c r="H239" s="62"/>
      <c r="I239" s="359"/>
      <c r="J239" s="63"/>
      <c r="K239" s="62"/>
    </row>
    <row r="240" spans="8:11" ht="12.75" customHeight="1" x14ac:dyDescent="0.25">
      <c r="H240" s="62"/>
      <c r="I240" s="359"/>
      <c r="J240" s="63"/>
      <c r="K240" s="62"/>
    </row>
    <row r="241" spans="8:11" ht="12.75" customHeight="1" x14ac:dyDescent="0.25">
      <c r="H241" s="62"/>
      <c r="I241" s="359"/>
      <c r="J241" s="63"/>
      <c r="K241" s="62"/>
    </row>
    <row r="242" spans="8:11" ht="12.75" customHeight="1" x14ac:dyDescent="0.25">
      <c r="H242" s="62"/>
      <c r="I242" s="359"/>
      <c r="J242" s="63"/>
      <c r="K242" s="62"/>
    </row>
    <row r="243" spans="8:11" ht="12.75" customHeight="1" x14ac:dyDescent="0.25">
      <c r="H243" s="62"/>
      <c r="I243" s="359"/>
      <c r="J243" s="63"/>
      <c r="K243" s="62"/>
    </row>
    <row r="244" spans="8:11" ht="12.75" customHeight="1" x14ac:dyDescent="0.25">
      <c r="H244" s="62"/>
      <c r="I244" s="359"/>
      <c r="J244" s="63"/>
      <c r="K244" s="62"/>
    </row>
    <row r="245" spans="8:11" ht="12.75" customHeight="1" x14ac:dyDescent="0.25">
      <c r="H245" s="62"/>
      <c r="I245" s="359"/>
      <c r="J245" s="63"/>
      <c r="K245" s="62"/>
    </row>
    <row r="246" spans="8:11" ht="12.75" customHeight="1" x14ac:dyDescent="0.25">
      <c r="H246" s="62"/>
      <c r="I246" s="359"/>
      <c r="J246" s="63"/>
      <c r="K246" s="62"/>
    </row>
    <row r="247" spans="8:11" ht="12.75" customHeight="1" x14ac:dyDescent="0.25">
      <c r="H247" s="62"/>
      <c r="I247" s="359"/>
      <c r="J247" s="63"/>
      <c r="K247" s="62"/>
    </row>
    <row r="248" spans="8:11" ht="12.75" customHeight="1" x14ac:dyDescent="0.25">
      <c r="H248" s="62"/>
      <c r="I248" s="359"/>
      <c r="J248" s="63"/>
      <c r="K248" s="62"/>
    </row>
    <row r="249" spans="8:11" ht="12.75" customHeight="1" x14ac:dyDescent="0.25">
      <c r="H249" s="62"/>
      <c r="I249" s="359"/>
      <c r="J249" s="63"/>
      <c r="K249" s="62"/>
    </row>
    <row r="250" spans="8:11" ht="12.75" customHeight="1" x14ac:dyDescent="0.25">
      <c r="H250" s="62"/>
      <c r="I250" s="359"/>
      <c r="J250" s="63"/>
      <c r="K250" s="62"/>
    </row>
    <row r="251" spans="8:11" ht="12.75" customHeight="1" x14ac:dyDescent="0.25">
      <c r="H251" s="62"/>
      <c r="I251" s="359"/>
      <c r="J251" s="63"/>
      <c r="K251" s="62"/>
    </row>
    <row r="252" spans="8:11" ht="12.75" customHeight="1" x14ac:dyDescent="0.25">
      <c r="H252" s="62"/>
      <c r="I252" s="359"/>
      <c r="J252" s="63"/>
      <c r="K252" s="62"/>
    </row>
    <row r="253" spans="8:11" ht="12.75" customHeight="1" x14ac:dyDescent="0.25">
      <c r="H253" s="62"/>
      <c r="I253" s="359"/>
      <c r="J253" s="63"/>
      <c r="K253" s="62"/>
    </row>
    <row r="254" spans="8:11" ht="12.75" customHeight="1" x14ac:dyDescent="0.25">
      <c r="H254" s="62"/>
      <c r="I254" s="359"/>
      <c r="J254" s="63"/>
      <c r="K254" s="62"/>
    </row>
    <row r="255" spans="8:11" ht="12.75" customHeight="1" x14ac:dyDescent="0.25">
      <c r="H255" s="62"/>
      <c r="I255" s="359"/>
      <c r="J255" s="63"/>
      <c r="K255" s="62"/>
    </row>
    <row r="256" spans="8:11" ht="12.75" customHeight="1" x14ac:dyDescent="0.25">
      <c r="H256" s="62"/>
      <c r="I256" s="359"/>
      <c r="J256" s="63"/>
      <c r="K256" s="62"/>
    </row>
    <row r="257" spans="8:11" ht="12.75" customHeight="1" x14ac:dyDescent="0.25">
      <c r="H257" s="62"/>
      <c r="I257" s="359"/>
      <c r="J257" s="63"/>
      <c r="K257" s="62"/>
    </row>
    <row r="258" spans="8:11" ht="12.75" customHeight="1" x14ac:dyDescent="0.25">
      <c r="H258" s="62"/>
      <c r="I258" s="359"/>
      <c r="J258" s="63"/>
      <c r="K258" s="62"/>
    </row>
    <row r="259" spans="8:11" ht="12.75" customHeight="1" x14ac:dyDescent="0.25">
      <c r="H259" s="62"/>
      <c r="I259" s="359"/>
      <c r="J259" s="63"/>
      <c r="K259" s="62"/>
    </row>
    <row r="260" spans="8:11" ht="12.75" customHeight="1" x14ac:dyDescent="0.25">
      <c r="H260" s="62"/>
      <c r="I260" s="359"/>
      <c r="J260" s="63"/>
      <c r="K260" s="62"/>
    </row>
    <row r="261" spans="8:11" ht="12.75" customHeight="1" x14ac:dyDescent="0.25">
      <c r="H261" s="62"/>
      <c r="I261" s="359"/>
      <c r="J261" s="63"/>
      <c r="K261" s="62"/>
    </row>
    <row r="262" spans="8:11" ht="12.75" customHeight="1" x14ac:dyDescent="0.25">
      <c r="H262" s="62"/>
      <c r="I262" s="359"/>
      <c r="J262" s="63"/>
      <c r="K262" s="62"/>
    </row>
    <row r="263" spans="8:11" ht="12.75" customHeight="1" x14ac:dyDescent="0.25">
      <c r="H263" s="62"/>
      <c r="I263" s="359"/>
      <c r="J263" s="63"/>
      <c r="K263" s="62"/>
    </row>
    <row r="264" spans="8:11" ht="12.75" customHeight="1" x14ac:dyDescent="0.25">
      <c r="H264" s="62"/>
      <c r="I264" s="359"/>
      <c r="J264" s="63"/>
      <c r="K264" s="62"/>
    </row>
    <row r="265" spans="8:11" ht="12.75" customHeight="1" x14ac:dyDescent="0.25">
      <c r="H265" s="62"/>
      <c r="I265" s="359"/>
      <c r="J265" s="63"/>
      <c r="K265" s="62"/>
    </row>
    <row r="266" spans="8:11" ht="12.75" customHeight="1" x14ac:dyDescent="0.25">
      <c r="H266" s="62"/>
      <c r="I266" s="359"/>
      <c r="J266" s="63"/>
      <c r="K266" s="62"/>
    </row>
    <row r="267" spans="8:11" ht="12.75" customHeight="1" x14ac:dyDescent="0.25">
      <c r="H267" s="62"/>
      <c r="I267" s="359"/>
      <c r="J267" s="63"/>
      <c r="K267" s="62"/>
    </row>
    <row r="268" spans="8:11" ht="12.75" customHeight="1" x14ac:dyDescent="0.25">
      <c r="H268" s="62"/>
      <c r="I268" s="359"/>
      <c r="J268" s="63"/>
      <c r="K268" s="62"/>
    </row>
    <row r="269" spans="8:11" ht="12.75" customHeight="1" x14ac:dyDescent="0.25">
      <c r="H269" s="62"/>
      <c r="I269" s="359"/>
      <c r="J269" s="63"/>
      <c r="K269" s="62"/>
    </row>
    <row r="270" spans="8:11" ht="12.75" customHeight="1" x14ac:dyDescent="0.25">
      <c r="H270" s="62"/>
      <c r="I270" s="359"/>
      <c r="J270" s="63"/>
      <c r="K270" s="62"/>
    </row>
    <row r="271" spans="8:11" ht="12.75" customHeight="1" x14ac:dyDescent="0.25">
      <c r="H271" s="62"/>
      <c r="I271" s="359"/>
      <c r="J271" s="63"/>
      <c r="K271" s="62"/>
    </row>
    <row r="272" spans="8:11" ht="12.75" customHeight="1" x14ac:dyDescent="0.25">
      <c r="H272" s="62"/>
      <c r="I272" s="359"/>
      <c r="J272" s="63"/>
      <c r="K272" s="62"/>
    </row>
    <row r="273" spans="8:11" ht="12.75" customHeight="1" x14ac:dyDescent="0.25">
      <c r="H273" s="62"/>
      <c r="I273" s="359"/>
      <c r="J273" s="63"/>
      <c r="K273" s="62"/>
    </row>
    <row r="274" spans="8:11" ht="12.75" customHeight="1" x14ac:dyDescent="0.25">
      <c r="H274" s="62"/>
      <c r="I274" s="359"/>
      <c r="J274" s="63"/>
      <c r="K274" s="62"/>
    </row>
    <row r="275" spans="8:11" ht="12.75" customHeight="1" x14ac:dyDescent="0.25">
      <c r="H275" s="62"/>
      <c r="I275" s="359"/>
      <c r="J275" s="63"/>
      <c r="K275" s="62"/>
    </row>
    <row r="276" spans="8:11" ht="12.75" customHeight="1" x14ac:dyDescent="0.25">
      <c r="H276" s="62"/>
      <c r="I276" s="359"/>
      <c r="J276" s="63"/>
      <c r="K276" s="62"/>
    </row>
    <row r="277" spans="8:11" ht="12.75" customHeight="1" x14ac:dyDescent="0.25">
      <c r="H277" s="62"/>
      <c r="I277" s="359"/>
      <c r="J277" s="63"/>
      <c r="K277" s="62"/>
    </row>
    <row r="278" spans="8:11" ht="12.75" customHeight="1" x14ac:dyDescent="0.25">
      <c r="H278" s="62"/>
      <c r="I278" s="359"/>
      <c r="J278" s="63"/>
      <c r="K278" s="62"/>
    </row>
    <row r="279" spans="8:11" ht="12.75" customHeight="1" x14ac:dyDescent="0.25">
      <c r="H279" s="62"/>
      <c r="I279" s="359"/>
      <c r="J279" s="63"/>
      <c r="K279" s="62"/>
    </row>
    <row r="280" spans="8:11" ht="12.75" customHeight="1" x14ac:dyDescent="0.25">
      <c r="H280" s="62"/>
      <c r="I280" s="359"/>
      <c r="J280" s="63"/>
      <c r="K280" s="62"/>
    </row>
    <row r="281" spans="8:11" ht="12.75" customHeight="1" x14ac:dyDescent="0.25">
      <c r="H281" s="62"/>
      <c r="I281" s="359"/>
      <c r="J281" s="63"/>
      <c r="K281" s="62"/>
    </row>
    <row r="282" spans="8:11" ht="15.75" customHeight="1" x14ac:dyDescent="0.25">
      <c r="H282" s="62"/>
      <c r="I282" s="359"/>
      <c r="J282" s="63"/>
      <c r="K282" s="62"/>
    </row>
    <row r="283" spans="8:11" ht="15.75" customHeight="1" x14ac:dyDescent="0.25">
      <c r="H283" s="62"/>
      <c r="I283" s="359"/>
      <c r="J283" s="63"/>
      <c r="K283" s="62"/>
    </row>
    <row r="284" spans="8:11" ht="15.75" customHeight="1" x14ac:dyDescent="0.25">
      <c r="H284" s="62"/>
      <c r="I284" s="359"/>
      <c r="J284" s="63"/>
      <c r="K284" s="62"/>
    </row>
    <row r="285" spans="8:11" ht="15.75" customHeight="1" x14ac:dyDescent="0.25">
      <c r="H285" s="62"/>
      <c r="I285" s="359"/>
      <c r="J285" s="63"/>
      <c r="K285" s="62"/>
    </row>
    <row r="286" spans="8:11" ht="15.75" customHeight="1" x14ac:dyDescent="0.25">
      <c r="H286" s="62"/>
      <c r="I286" s="359"/>
      <c r="J286" s="63"/>
      <c r="K286" s="62"/>
    </row>
    <row r="287" spans="8:11" ht="15.75" customHeight="1" x14ac:dyDescent="0.25">
      <c r="H287" s="62"/>
      <c r="I287" s="359"/>
      <c r="J287" s="63"/>
      <c r="K287" s="62"/>
    </row>
    <row r="288" spans="8:11" ht="15.75" customHeight="1" x14ac:dyDescent="0.25">
      <c r="H288" s="62"/>
      <c r="I288" s="359"/>
      <c r="J288" s="63"/>
      <c r="K288" s="62"/>
    </row>
    <row r="289" spans="8:11" ht="15.75" customHeight="1" x14ac:dyDescent="0.25">
      <c r="H289" s="62"/>
      <c r="I289" s="359"/>
      <c r="J289" s="63"/>
      <c r="K289" s="62"/>
    </row>
    <row r="290" spans="8:11" ht="15.75" customHeight="1" x14ac:dyDescent="0.25">
      <c r="H290" s="62"/>
      <c r="I290" s="359"/>
      <c r="J290" s="63"/>
      <c r="K290" s="62"/>
    </row>
    <row r="291" spans="8:11" ht="15.75" customHeight="1" x14ac:dyDescent="0.25">
      <c r="H291" s="62"/>
      <c r="I291" s="359"/>
      <c r="J291" s="63"/>
      <c r="K291" s="62"/>
    </row>
    <row r="292" spans="8:11" ht="15.75" customHeight="1" x14ac:dyDescent="0.25">
      <c r="H292" s="62"/>
      <c r="I292" s="359"/>
      <c r="J292" s="63"/>
      <c r="K292" s="62"/>
    </row>
    <row r="293" spans="8:11" ht="15.75" customHeight="1" x14ac:dyDescent="0.25">
      <c r="H293" s="62"/>
      <c r="I293" s="359"/>
      <c r="J293" s="63"/>
      <c r="K293" s="62"/>
    </row>
    <row r="294" spans="8:11" ht="15.75" customHeight="1" x14ac:dyDescent="0.25">
      <c r="H294" s="62"/>
      <c r="I294" s="359"/>
      <c r="J294" s="63"/>
      <c r="K294" s="62"/>
    </row>
    <row r="295" spans="8:11" ht="15.75" customHeight="1" x14ac:dyDescent="0.25">
      <c r="H295" s="62"/>
      <c r="I295" s="359"/>
      <c r="J295" s="63"/>
      <c r="K295" s="62"/>
    </row>
    <row r="296" spans="8:11" ht="15.75" customHeight="1" x14ac:dyDescent="0.25">
      <c r="H296" s="62"/>
      <c r="I296" s="359"/>
      <c r="J296" s="63"/>
      <c r="K296" s="62"/>
    </row>
    <row r="297" spans="8:11" ht="15.75" customHeight="1" x14ac:dyDescent="0.25">
      <c r="H297" s="62"/>
      <c r="I297" s="359"/>
      <c r="J297" s="63"/>
      <c r="K297" s="62"/>
    </row>
    <row r="298" spans="8:11" ht="15.75" customHeight="1" x14ac:dyDescent="0.25">
      <c r="H298" s="62"/>
      <c r="I298" s="359"/>
      <c r="J298" s="63"/>
      <c r="K298" s="62"/>
    </row>
    <row r="299" spans="8:11" ht="15.75" customHeight="1" x14ac:dyDescent="0.25">
      <c r="H299" s="62"/>
      <c r="I299" s="359"/>
      <c r="J299" s="63"/>
      <c r="K299" s="62"/>
    </row>
    <row r="300" spans="8:11" ht="15.75" customHeight="1" x14ac:dyDescent="0.25">
      <c r="H300" s="62"/>
      <c r="I300" s="359"/>
      <c r="J300" s="63"/>
      <c r="K300" s="62"/>
    </row>
    <row r="301" spans="8:11" ht="15.75" customHeight="1" x14ac:dyDescent="0.25">
      <c r="H301" s="62"/>
      <c r="I301" s="359"/>
      <c r="J301" s="63"/>
      <c r="K301" s="62"/>
    </row>
    <row r="302" spans="8:11" ht="15.75" customHeight="1" x14ac:dyDescent="0.25">
      <c r="H302" s="62"/>
      <c r="I302" s="359"/>
      <c r="J302" s="63"/>
      <c r="K302" s="62"/>
    </row>
    <row r="303" spans="8:11" ht="15.75" customHeight="1" x14ac:dyDescent="0.25">
      <c r="H303" s="62"/>
      <c r="I303" s="359"/>
      <c r="J303" s="63"/>
      <c r="K303" s="62"/>
    </row>
    <row r="304" spans="8:11" ht="15.75" customHeight="1" x14ac:dyDescent="0.25">
      <c r="H304" s="62"/>
      <c r="I304" s="359"/>
      <c r="J304" s="63"/>
      <c r="K304" s="62"/>
    </row>
    <row r="305" spans="8:11" ht="15.75" customHeight="1" x14ac:dyDescent="0.25">
      <c r="H305" s="62"/>
      <c r="I305" s="359"/>
      <c r="J305" s="63"/>
      <c r="K305" s="62"/>
    </row>
    <row r="306" spans="8:11" ht="15.75" customHeight="1" x14ac:dyDescent="0.25">
      <c r="H306" s="62"/>
      <c r="I306" s="359"/>
      <c r="J306" s="63"/>
      <c r="K306" s="62"/>
    </row>
    <row r="307" spans="8:11" ht="15.75" customHeight="1" x14ac:dyDescent="0.25">
      <c r="H307" s="62"/>
      <c r="I307" s="359"/>
      <c r="J307" s="63"/>
      <c r="K307" s="62"/>
    </row>
    <row r="308" spans="8:11" ht="15.75" customHeight="1" x14ac:dyDescent="0.25">
      <c r="H308" s="62"/>
      <c r="I308" s="359"/>
      <c r="J308" s="63"/>
      <c r="K308" s="62"/>
    </row>
    <row r="309" spans="8:11" ht="15.75" customHeight="1" x14ac:dyDescent="0.25">
      <c r="H309" s="62"/>
      <c r="I309" s="359"/>
      <c r="J309" s="63"/>
      <c r="K309" s="62"/>
    </row>
    <row r="310" spans="8:11" ht="15.75" customHeight="1" x14ac:dyDescent="0.25">
      <c r="H310" s="62"/>
      <c r="I310" s="359"/>
      <c r="J310" s="63"/>
      <c r="K310" s="62"/>
    </row>
    <row r="311" spans="8:11" ht="15.75" customHeight="1" x14ac:dyDescent="0.25">
      <c r="H311" s="62"/>
      <c r="I311" s="359"/>
      <c r="J311" s="63"/>
      <c r="K311" s="62"/>
    </row>
    <row r="312" spans="8:11" ht="15.75" customHeight="1" x14ac:dyDescent="0.25">
      <c r="H312" s="62"/>
      <c r="I312" s="359"/>
      <c r="J312" s="63"/>
      <c r="K312" s="62"/>
    </row>
    <row r="313" spans="8:11" ht="15.75" customHeight="1" x14ac:dyDescent="0.25">
      <c r="H313" s="62"/>
      <c r="I313" s="359"/>
      <c r="J313" s="63"/>
      <c r="K313" s="62"/>
    </row>
    <row r="314" spans="8:11" ht="15.75" customHeight="1" x14ac:dyDescent="0.25">
      <c r="H314" s="62"/>
      <c r="I314" s="359"/>
      <c r="J314" s="63"/>
      <c r="K314" s="62"/>
    </row>
    <row r="315" spans="8:11" ht="15.75" customHeight="1" x14ac:dyDescent="0.25">
      <c r="H315" s="62"/>
      <c r="I315" s="359"/>
      <c r="J315" s="63"/>
      <c r="K315" s="62"/>
    </row>
    <row r="316" spans="8:11" ht="15.75" customHeight="1" x14ac:dyDescent="0.25">
      <c r="H316" s="62"/>
      <c r="I316" s="359"/>
      <c r="J316" s="63"/>
      <c r="K316" s="62"/>
    </row>
    <row r="317" spans="8:11" ht="15.75" customHeight="1" x14ac:dyDescent="0.25">
      <c r="H317" s="62"/>
      <c r="I317" s="359"/>
      <c r="J317" s="63"/>
      <c r="K317" s="62"/>
    </row>
    <row r="318" spans="8:11" ht="15.75" customHeight="1" x14ac:dyDescent="0.25">
      <c r="H318" s="62"/>
      <c r="I318" s="359"/>
      <c r="J318" s="63"/>
      <c r="K318" s="62"/>
    </row>
    <row r="319" spans="8:11" ht="15.75" customHeight="1" x14ac:dyDescent="0.25">
      <c r="H319" s="62"/>
      <c r="I319" s="359"/>
      <c r="J319" s="63"/>
      <c r="K319" s="62"/>
    </row>
    <row r="320" spans="8:11" ht="15.75" customHeight="1" x14ac:dyDescent="0.25">
      <c r="H320" s="62"/>
      <c r="I320" s="359"/>
      <c r="J320" s="63"/>
      <c r="K320" s="62"/>
    </row>
    <row r="321" spans="8:11" ht="15.75" customHeight="1" x14ac:dyDescent="0.25">
      <c r="H321" s="62"/>
      <c r="I321" s="359"/>
      <c r="J321" s="63"/>
      <c r="K321" s="62"/>
    </row>
    <row r="322" spans="8:11" ht="15.75" customHeight="1" x14ac:dyDescent="0.25">
      <c r="H322" s="62"/>
      <c r="I322" s="359"/>
      <c r="J322" s="63"/>
      <c r="K322" s="62"/>
    </row>
    <row r="323" spans="8:11" ht="15.75" customHeight="1" x14ac:dyDescent="0.25">
      <c r="H323" s="62"/>
      <c r="I323" s="359"/>
      <c r="J323" s="63"/>
      <c r="K323" s="62"/>
    </row>
    <row r="324" spans="8:11" ht="15.75" customHeight="1" x14ac:dyDescent="0.25">
      <c r="H324" s="62"/>
      <c r="I324" s="359"/>
      <c r="J324" s="63"/>
      <c r="K324" s="62"/>
    </row>
    <row r="325" spans="8:11" ht="15.75" customHeight="1" x14ac:dyDescent="0.25">
      <c r="H325" s="62"/>
      <c r="I325" s="359"/>
      <c r="J325" s="63"/>
      <c r="K325" s="62"/>
    </row>
    <row r="326" spans="8:11" ht="15.75" customHeight="1" x14ac:dyDescent="0.25">
      <c r="H326" s="62"/>
      <c r="I326" s="359"/>
      <c r="J326" s="63"/>
      <c r="K326" s="62"/>
    </row>
    <row r="327" spans="8:11" ht="15.75" customHeight="1" x14ac:dyDescent="0.25">
      <c r="H327" s="62"/>
      <c r="I327" s="359"/>
      <c r="J327" s="63"/>
      <c r="K327" s="62"/>
    </row>
    <row r="328" spans="8:11" ht="15.75" customHeight="1" x14ac:dyDescent="0.25">
      <c r="H328" s="62"/>
      <c r="I328" s="359"/>
      <c r="J328" s="63"/>
      <c r="K328" s="62"/>
    </row>
    <row r="329" spans="8:11" ht="15.75" customHeight="1" x14ac:dyDescent="0.25">
      <c r="H329" s="62"/>
      <c r="I329" s="359"/>
      <c r="J329" s="63"/>
      <c r="K329" s="62"/>
    </row>
    <row r="330" spans="8:11" ht="15.75" customHeight="1" x14ac:dyDescent="0.25">
      <c r="H330" s="62"/>
      <c r="I330" s="359"/>
      <c r="J330" s="63"/>
      <c r="K330" s="62"/>
    </row>
    <row r="331" spans="8:11" ht="15.75" customHeight="1" x14ac:dyDescent="0.25">
      <c r="H331" s="62"/>
      <c r="I331" s="359"/>
      <c r="J331" s="63"/>
      <c r="K331" s="62"/>
    </row>
    <row r="332" spans="8:11" ht="15.75" customHeight="1" x14ac:dyDescent="0.25">
      <c r="H332" s="62"/>
      <c r="I332" s="359"/>
      <c r="J332" s="63"/>
      <c r="K332" s="62"/>
    </row>
    <row r="333" spans="8:11" ht="15.75" customHeight="1" x14ac:dyDescent="0.25">
      <c r="H333" s="62"/>
      <c r="I333" s="359"/>
      <c r="J333" s="63"/>
      <c r="K333" s="62"/>
    </row>
    <row r="334" spans="8:11" ht="15.75" customHeight="1" x14ac:dyDescent="0.25">
      <c r="H334" s="62"/>
      <c r="I334" s="359"/>
      <c r="J334" s="63"/>
      <c r="K334" s="62"/>
    </row>
    <row r="335" spans="8:11" ht="15.75" customHeight="1" x14ac:dyDescent="0.25">
      <c r="H335" s="62"/>
      <c r="I335" s="359"/>
      <c r="J335" s="63"/>
      <c r="K335" s="62"/>
    </row>
    <row r="336" spans="8:11" ht="15.75" customHeight="1" x14ac:dyDescent="0.25">
      <c r="H336" s="62"/>
      <c r="I336" s="359"/>
      <c r="J336" s="63"/>
      <c r="K336" s="62"/>
    </row>
    <row r="337" spans="8:11" ht="15.75" customHeight="1" x14ac:dyDescent="0.25">
      <c r="H337" s="62"/>
      <c r="I337" s="359"/>
      <c r="J337" s="63"/>
      <c r="K337" s="62"/>
    </row>
    <row r="338" spans="8:11" ht="15.75" customHeight="1" x14ac:dyDescent="0.25">
      <c r="H338" s="62"/>
      <c r="I338" s="359"/>
      <c r="J338" s="63"/>
      <c r="K338" s="62"/>
    </row>
    <row r="339" spans="8:11" ht="15.75" customHeight="1" x14ac:dyDescent="0.25">
      <c r="H339" s="62"/>
      <c r="I339" s="359"/>
      <c r="J339" s="63"/>
      <c r="K339" s="62"/>
    </row>
    <row r="340" spans="8:11" ht="15.75" customHeight="1" x14ac:dyDescent="0.25">
      <c r="H340" s="62"/>
      <c r="I340" s="359"/>
      <c r="J340" s="63"/>
      <c r="K340" s="62"/>
    </row>
    <row r="341" spans="8:11" ht="15.75" customHeight="1" x14ac:dyDescent="0.25">
      <c r="H341" s="62"/>
      <c r="I341" s="359"/>
      <c r="J341" s="63"/>
      <c r="K341" s="62"/>
    </row>
    <row r="342" spans="8:11" ht="15.75" customHeight="1" x14ac:dyDescent="0.25">
      <c r="H342" s="62"/>
      <c r="I342" s="359"/>
      <c r="J342" s="63"/>
      <c r="K342" s="62"/>
    </row>
    <row r="343" spans="8:11" ht="15.75" customHeight="1" x14ac:dyDescent="0.25">
      <c r="H343" s="62"/>
      <c r="I343" s="359"/>
      <c r="J343" s="63"/>
      <c r="K343" s="62"/>
    </row>
    <row r="344" spans="8:11" ht="15.75" customHeight="1" x14ac:dyDescent="0.25">
      <c r="H344" s="62"/>
      <c r="I344" s="359"/>
      <c r="J344" s="63"/>
      <c r="K344" s="62"/>
    </row>
    <row r="345" spans="8:11" ht="15.75" customHeight="1" x14ac:dyDescent="0.25">
      <c r="H345" s="62"/>
      <c r="I345" s="359"/>
      <c r="J345" s="63"/>
      <c r="K345" s="62"/>
    </row>
    <row r="346" spans="8:11" ht="15.75" customHeight="1" x14ac:dyDescent="0.25">
      <c r="H346" s="62"/>
      <c r="I346" s="359"/>
      <c r="J346" s="63"/>
      <c r="K346" s="62"/>
    </row>
    <row r="347" spans="8:11" ht="15.75" customHeight="1" x14ac:dyDescent="0.25">
      <c r="H347" s="62"/>
      <c r="I347" s="359"/>
      <c r="J347" s="63"/>
      <c r="K347" s="62"/>
    </row>
    <row r="348" spans="8:11" ht="15.75" customHeight="1" x14ac:dyDescent="0.25">
      <c r="H348" s="62"/>
      <c r="I348" s="359"/>
      <c r="J348" s="63"/>
      <c r="K348" s="62"/>
    </row>
    <row r="349" spans="8:11" ht="15.75" customHeight="1" x14ac:dyDescent="0.25">
      <c r="H349" s="62"/>
      <c r="I349" s="359"/>
      <c r="J349" s="63"/>
      <c r="K349" s="62"/>
    </row>
    <row r="350" spans="8:11" ht="15.75" customHeight="1" x14ac:dyDescent="0.25">
      <c r="H350" s="62"/>
      <c r="I350" s="359"/>
      <c r="J350" s="63"/>
      <c r="K350" s="62"/>
    </row>
    <row r="351" spans="8:11" ht="15.75" customHeight="1" x14ac:dyDescent="0.25">
      <c r="H351" s="62"/>
      <c r="I351" s="359"/>
      <c r="J351" s="63"/>
      <c r="K351" s="62"/>
    </row>
    <row r="352" spans="8:11" ht="15.75" customHeight="1" x14ac:dyDescent="0.25">
      <c r="H352" s="62"/>
      <c r="I352" s="359"/>
      <c r="J352" s="63"/>
      <c r="K352" s="62"/>
    </row>
    <row r="353" spans="8:11" ht="15.75" customHeight="1" x14ac:dyDescent="0.25">
      <c r="H353" s="62"/>
      <c r="I353" s="359"/>
      <c r="J353" s="63"/>
      <c r="K353" s="62"/>
    </row>
    <row r="354" spans="8:11" ht="15.75" customHeight="1" x14ac:dyDescent="0.25">
      <c r="H354" s="62"/>
      <c r="I354" s="359"/>
      <c r="J354" s="63"/>
      <c r="K354" s="62"/>
    </row>
    <row r="355" spans="8:11" ht="15.75" customHeight="1" x14ac:dyDescent="0.25">
      <c r="H355" s="62"/>
      <c r="I355" s="359"/>
      <c r="J355" s="63"/>
      <c r="K355" s="62"/>
    </row>
    <row r="356" spans="8:11" ht="15.75" customHeight="1" x14ac:dyDescent="0.25">
      <c r="H356" s="62"/>
      <c r="I356" s="359"/>
      <c r="J356" s="63"/>
      <c r="K356" s="62"/>
    </row>
    <row r="357" spans="8:11" ht="15.75" customHeight="1" x14ac:dyDescent="0.25">
      <c r="H357" s="62"/>
      <c r="I357" s="359"/>
      <c r="J357" s="63"/>
      <c r="K357" s="62"/>
    </row>
    <row r="358" spans="8:11" ht="15.75" customHeight="1" x14ac:dyDescent="0.25">
      <c r="H358" s="62"/>
      <c r="I358" s="359"/>
      <c r="J358" s="63"/>
      <c r="K358" s="62"/>
    </row>
    <row r="359" spans="8:11" ht="15.75" customHeight="1" x14ac:dyDescent="0.25">
      <c r="H359" s="62"/>
      <c r="I359" s="359"/>
      <c r="J359" s="63"/>
      <c r="K359" s="62"/>
    </row>
    <row r="360" spans="8:11" ht="15.75" customHeight="1" x14ac:dyDescent="0.25">
      <c r="H360" s="62"/>
      <c r="I360" s="359"/>
      <c r="J360" s="63"/>
      <c r="K360" s="62"/>
    </row>
    <row r="361" spans="8:11" ht="15.75" customHeight="1" x14ac:dyDescent="0.25">
      <c r="H361" s="62"/>
      <c r="I361" s="359"/>
      <c r="J361" s="63"/>
      <c r="K361" s="62"/>
    </row>
    <row r="362" spans="8:11" ht="15.75" customHeight="1" x14ac:dyDescent="0.25">
      <c r="H362" s="62"/>
      <c r="I362" s="359"/>
      <c r="J362" s="63"/>
      <c r="K362" s="62"/>
    </row>
    <row r="363" spans="8:11" ht="15.75" customHeight="1" x14ac:dyDescent="0.25">
      <c r="H363" s="62"/>
      <c r="I363" s="359"/>
      <c r="J363" s="63"/>
      <c r="K363" s="62"/>
    </row>
    <row r="364" spans="8:11" ht="15.75" customHeight="1" x14ac:dyDescent="0.25">
      <c r="H364" s="62"/>
      <c r="I364" s="359"/>
      <c r="J364" s="63"/>
      <c r="K364" s="62"/>
    </row>
    <row r="365" spans="8:11" ht="15.75" customHeight="1" x14ac:dyDescent="0.25">
      <c r="H365" s="62"/>
      <c r="I365" s="359"/>
      <c r="J365" s="63"/>
      <c r="K365" s="62"/>
    </row>
    <row r="366" spans="8:11" ht="15.75" customHeight="1" x14ac:dyDescent="0.25">
      <c r="H366" s="62"/>
      <c r="I366" s="359"/>
      <c r="J366" s="63"/>
      <c r="K366" s="62"/>
    </row>
    <row r="367" spans="8:11" ht="15.75" customHeight="1" x14ac:dyDescent="0.25">
      <c r="H367" s="62"/>
      <c r="I367" s="359"/>
      <c r="J367" s="63"/>
      <c r="K367" s="62"/>
    </row>
    <row r="368" spans="8:11" ht="15.75" customHeight="1" x14ac:dyDescent="0.25">
      <c r="H368" s="62"/>
      <c r="I368" s="359"/>
      <c r="J368" s="63"/>
      <c r="K368" s="62"/>
    </row>
    <row r="369" spans="8:11" ht="15.75" customHeight="1" x14ac:dyDescent="0.25">
      <c r="H369" s="62"/>
      <c r="I369" s="359"/>
      <c r="J369" s="63"/>
      <c r="K369" s="62"/>
    </row>
    <row r="370" spans="8:11" ht="15.75" customHeight="1" x14ac:dyDescent="0.25">
      <c r="H370" s="62"/>
      <c r="I370" s="359"/>
      <c r="J370" s="63"/>
      <c r="K370" s="62"/>
    </row>
    <row r="371" spans="8:11" ht="15.75" customHeight="1" x14ac:dyDescent="0.25">
      <c r="H371" s="62"/>
      <c r="I371" s="359"/>
      <c r="J371" s="63"/>
      <c r="K371" s="62"/>
    </row>
    <row r="372" spans="8:11" ht="15.75" customHeight="1" x14ac:dyDescent="0.25">
      <c r="H372" s="62"/>
      <c r="I372" s="359"/>
      <c r="J372" s="63"/>
      <c r="K372" s="62"/>
    </row>
    <row r="373" spans="8:11" ht="15.75" customHeight="1" x14ac:dyDescent="0.25">
      <c r="H373" s="62"/>
      <c r="I373" s="359"/>
      <c r="J373" s="63"/>
      <c r="K373" s="62"/>
    </row>
    <row r="374" spans="8:11" ht="15.75" customHeight="1" x14ac:dyDescent="0.25">
      <c r="H374" s="62"/>
      <c r="I374" s="359"/>
      <c r="J374" s="63"/>
      <c r="K374" s="62"/>
    </row>
    <row r="375" spans="8:11" ht="15.75" customHeight="1" x14ac:dyDescent="0.25">
      <c r="H375" s="62"/>
      <c r="I375" s="359"/>
      <c r="J375" s="63"/>
      <c r="K375" s="62"/>
    </row>
    <row r="376" spans="8:11" ht="15.75" customHeight="1" x14ac:dyDescent="0.25">
      <c r="H376" s="62"/>
      <c r="I376" s="359"/>
      <c r="J376" s="63"/>
      <c r="K376" s="62"/>
    </row>
    <row r="377" spans="8:11" ht="15.75" customHeight="1" x14ac:dyDescent="0.25">
      <c r="H377" s="62"/>
      <c r="I377" s="359"/>
      <c r="J377" s="63"/>
      <c r="K377" s="62"/>
    </row>
    <row r="378" spans="8:11" ht="15.75" customHeight="1" x14ac:dyDescent="0.25">
      <c r="H378" s="62"/>
      <c r="I378" s="359"/>
      <c r="J378" s="63"/>
      <c r="K378" s="62"/>
    </row>
    <row r="379" spans="8:11" ht="15.75" customHeight="1" x14ac:dyDescent="0.25">
      <c r="H379" s="62"/>
      <c r="I379" s="359"/>
      <c r="J379" s="63"/>
      <c r="K379" s="62"/>
    </row>
    <row r="380" spans="8:11" ht="15.75" customHeight="1" x14ac:dyDescent="0.25">
      <c r="H380" s="62"/>
      <c r="I380" s="359"/>
      <c r="J380" s="63"/>
      <c r="K380" s="62"/>
    </row>
    <row r="381" spans="8:11" ht="15.75" customHeight="1" x14ac:dyDescent="0.25">
      <c r="H381" s="62"/>
      <c r="I381" s="359"/>
      <c r="J381" s="63"/>
      <c r="K381" s="62"/>
    </row>
    <row r="382" spans="8:11" ht="15.75" customHeight="1" x14ac:dyDescent="0.25">
      <c r="H382" s="62"/>
      <c r="I382" s="359"/>
      <c r="J382" s="63"/>
      <c r="K382" s="62"/>
    </row>
    <row r="383" spans="8:11" ht="15.75" customHeight="1" x14ac:dyDescent="0.25">
      <c r="H383" s="62"/>
      <c r="I383" s="359"/>
      <c r="J383" s="63"/>
      <c r="K383" s="62"/>
    </row>
    <row r="384" spans="8:11" ht="15.75" customHeight="1" x14ac:dyDescent="0.25">
      <c r="H384" s="62"/>
      <c r="I384" s="359"/>
      <c r="J384" s="63"/>
      <c r="K384" s="62"/>
    </row>
    <row r="385" spans="8:11" ht="15.75" customHeight="1" x14ac:dyDescent="0.25">
      <c r="H385" s="62"/>
      <c r="I385" s="359"/>
      <c r="J385" s="63"/>
      <c r="K385" s="62"/>
    </row>
    <row r="386" spans="8:11" ht="15.75" customHeight="1" x14ac:dyDescent="0.25">
      <c r="H386" s="62"/>
      <c r="I386" s="359"/>
      <c r="J386" s="63"/>
      <c r="K386" s="62"/>
    </row>
    <row r="387" spans="8:11" ht="15.75" customHeight="1" x14ac:dyDescent="0.25">
      <c r="H387" s="62"/>
      <c r="I387" s="359"/>
      <c r="J387" s="63"/>
      <c r="K387" s="62"/>
    </row>
    <row r="388" spans="8:11" ht="15.75" customHeight="1" x14ac:dyDescent="0.25">
      <c r="H388" s="62"/>
      <c r="I388" s="359"/>
      <c r="J388" s="63"/>
      <c r="K388" s="62"/>
    </row>
    <row r="389" spans="8:11" ht="15.75" customHeight="1" x14ac:dyDescent="0.25">
      <c r="H389" s="62"/>
      <c r="I389" s="359"/>
      <c r="J389" s="63"/>
      <c r="K389" s="62"/>
    </row>
    <row r="390" spans="8:11" ht="15.75" customHeight="1" x14ac:dyDescent="0.25">
      <c r="H390" s="62"/>
      <c r="I390" s="359"/>
      <c r="J390" s="63"/>
      <c r="K390" s="62"/>
    </row>
    <row r="391" spans="8:11" ht="15.75" customHeight="1" x14ac:dyDescent="0.25">
      <c r="H391" s="62"/>
      <c r="I391" s="359"/>
      <c r="J391" s="63"/>
      <c r="K391" s="62"/>
    </row>
    <row r="392" spans="8:11" ht="15.75" customHeight="1" x14ac:dyDescent="0.25">
      <c r="H392" s="62"/>
      <c r="I392" s="359"/>
      <c r="J392" s="63"/>
      <c r="K392" s="62"/>
    </row>
    <row r="393" spans="8:11" ht="15.75" customHeight="1" x14ac:dyDescent="0.25">
      <c r="H393" s="62"/>
      <c r="I393" s="359"/>
      <c r="J393" s="63"/>
      <c r="K393" s="62"/>
    </row>
    <row r="394" spans="8:11" ht="15.75" customHeight="1" x14ac:dyDescent="0.25">
      <c r="H394" s="62"/>
      <c r="I394" s="359"/>
      <c r="J394" s="63"/>
      <c r="K394" s="62"/>
    </row>
    <row r="395" spans="8:11" ht="15.75" customHeight="1" x14ac:dyDescent="0.25">
      <c r="H395" s="62"/>
      <c r="I395" s="359"/>
      <c r="J395" s="63"/>
      <c r="K395" s="62"/>
    </row>
    <row r="396" spans="8:11" ht="15.75" customHeight="1" x14ac:dyDescent="0.25">
      <c r="H396" s="62"/>
      <c r="I396" s="359"/>
      <c r="J396" s="63"/>
      <c r="K396" s="62"/>
    </row>
    <row r="397" spans="8:11" ht="15.75" customHeight="1" x14ac:dyDescent="0.25">
      <c r="H397" s="62"/>
      <c r="I397" s="359"/>
      <c r="J397" s="63"/>
      <c r="K397" s="62"/>
    </row>
    <row r="398" spans="8:11" ht="15.75" customHeight="1" x14ac:dyDescent="0.25">
      <c r="H398" s="62"/>
      <c r="I398" s="359"/>
      <c r="J398" s="63"/>
      <c r="K398" s="62"/>
    </row>
    <row r="399" spans="8:11" ht="15.75" customHeight="1" x14ac:dyDescent="0.25">
      <c r="H399" s="62"/>
      <c r="I399" s="359"/>
      <c r="J399" s="63"/>
      <c r="K399" s="62"/>
    </row>
    <row r="400" spans="8:11" ht="15.75" customHeight="1" x14ac:dyDescent="0.25">
      <c r="H400" s="62"/>
      <c r="I400" s="359"/>
      <c r="J400" s="63"/>
      <c r="K400" s="62"/>
    </row>
    <row r="401" spans="8:11" ht="15.75" customHeight="1" x14ac:dyDescent="0.25">
      <c r="H401" s="62"/>
      <c r="I401" s="359"/>
      <c r="J401" s="63"/>
      <c r="K401" s="62"/>
    </row>
    <row r="402" spans="8:11" ht="15.75" customHeight="1" x14ac:dyDescent="0.25">
      <c r="H402" s="62"/>
      <c r="I402" s="359"/>
      <c r="J402" s="63"/>
      <c r="K402" s="62"/>
    </row>
    <row r="403" spans="8:11" ht="15.75" customHeight="1" x14ac:dyDescent="0.25">
      <c r="H403" s="62"/>
      <c r="I403" s="359"/>
      <c r="J403" s="63"/>
      <c r="K403" s="62"/>
    </row>
    <row r="404" spans="8:11" ht="15.75" customHeight="1" x14ac:dyDescent="0.25">
      <c r="H404" s="62"/>
      <c r="I404" s="359"/>
      <c r="J404" s="63"/>
      <c r="K404" s="62"/>
    </row>
    <row r="405" spans="8:11" ht="15.75" customHeight="1" x14ac:dyDescent="0.25">
      <c r="H405" s="62"/>
      <c r="I405" s="359"/>
      <c r="J405" s="63"/>
      <c r="K405" s="62"/>
    </row>
    <row r="406" spans="8:11" ht="15.75" customHeight="1" x14ac:dyDescent="0.25">
      <c r="H406" s="62"/>
      <c r="I406" s="359"/>
      <c r="J406" s="63"/>
      <c r="K406" s="62"/>
    </row>
    <row r="407" spans="8:11" ht="15.75" customHeight="1" x14ac:dyDescent="0.25">
      <c r="H407" s="62"/>
      <c r="I407" s="359"/>
      <c r="J407" s="63"/>
      <c r="K407" s="62"/>
    </row>
    <row r="408" spans="8:11" ht="15.75" customHeight="1" x14ac:dyDescent="0.25">
      <c r="H408" s="62"/>
      <c r="I408" s="359"/>
      <c r="J408" s="63"/>
      <c r="K408" s="62"/>
    </row>
    <row r="409" spans="8:11" ht="15.75" customHeight="1" x14ac:dyDescent="0.25">
      <c r="H409" s="62"/>
      <c r="I409" s="359"/>
      <c r="J409" s="63"/>
      <c r="K409" s="62"/>
    </row>
    <row r="410" spans="8:11" ht="15.75" customHeight="1" x14ac:dyDescent="0.25">
      <c r="H410" s="62"/>
      <c r="I410" s="359"/>
      <c r="J410" s="63"/>
      <c r="K410" s="62"/>
    </row>
    <row r="411" spans="8:11" ht="15.75" customHeight="1" x14ac:dyDescent="0.25">
      <c r="H411" s="62"/>
      <c r="I411" s="359"/>
      <c r="J411" s="63"/>
      <c r="K411" s="62"/>
    </row>
    <row r="412" spans="8:11" ht="15.75" customHeight="1" x14ac:dyDescent="0.25">
      <c r="H412" s="62"/>
      <c r="I412" s="359"/>
      <c r="J412" s="63"/>
      <c r="K412" s="62"/>
    </row>
    <row r="413" spans="8:11" ht="15.75" customHeight="1" x14ac:dyDescent="0.25">
      <c r="H413" s="62"/>
      <c r="I413" s="359"/>
      <c r="J413" s="63"/>
      <c r="K413" s="62"/>
    </row>
    <row r="414" spans="8:11" ht="15.75" customHeight="1" x14ac:dyDescent="0.25">
      <c r="H414" s="62"/>
      <c r="I414" s="359"/>
      <c r="J414" s="63"/>
      <c r="K414" s="62"/>
    </row>
    <row r="415" spans="8:11" ht="15.75" customHeight="1" x14ac:dyDescent="0.25">
      <c r="H415" s="62"/>
      <c r="I415" s="359"/>
      <c r="J415" s="63"/>
      <c r="K415" s="62"/>
    </row>
    <row r="416" spans="8:11" ht="15.75" customHeight="1" x14ac:dyDescent="0.25">
      <c r="H416" s="62"/>
      <c r="I416" s="359"/>
      <c r="J416" s="63"/>
      <c r="K416" s="62"/>
    </row>
    <row r="417" spans="8:11" ht="15.75" customHeight="1" x14ac:dyDescent="0.25">
      <c r="H417" s="62"/>
      <c r="I417" s="359"/>
      <c r="J417" s="63"/>
      <c r="K417" s="62"/>
    </row>
    <row r="418" spans="8:11" ht="15.75" customHeight="1" x14ac:dyDescent="0.25">
      <c r="H418" s="62"/>
      <c r="I418" s="359"/>
      <c r="J418" s="63"/>
      <c r="K418" s="62"/>
    </row>
    <row r="419" spans="8:11" ht="15.75" customHeight="1" x14ac:dyDescent="0.25">
      <c r="H419" s="62"/>
      <c r="I419" s="359"/>
      <c r="J419" s="63"/>
      <c r="K419" s="62"/>
    </row>
    <row r="420" spans="8:11" ht="15.75" customHeight="1" x14ac:dyDescent="0.25">
      <c r="H420" s="62"/>
      <c r="I420" s="359"/>
      <c r="J420" s="63"/>
      <c r="K420" s="62"/>
    </row>
    <row r="421" spans="8:11" ht="15.75" customHeight="1" x14ac:dyDescent="0.25">
      <c r="H421" s="62"/>
      <c r="I421" s="359"/>
      <c r="J421" s="63"/>
      <c r="K421" s="62"/>
    </row>
    <row r="422" spans="8:11" ht="15.75" customHeight="1" x14ac:dyDescent="0.25">
      <c r="H422" s="62"/>
      <c r="I422" s="359"/>
      <c r="J422" s="63"/>
      <c r="K422" s="62"/>
    </row>
    <row r="423" spans="8:11" ht="15.75" customHeight="1" x14ac:dyDescent="0.25">
      <c r="H423" s="62"/>
      <c r="I423" s="359"/>
      <c r="J423" s="63"/>
      <c r="K423" s="62"/>
    </row>
    <row r="424" spans="8:11" ht="15.75" customHeight="1" x14ac:dyDescent="0.25">
      <c r="H424" s="62"/>
      <c r="I424" s="359"/>
      <c r="J424" s="63"/>
      <c r="K424" s="62"/>
    </row>
    <row r="425" spans="8:11" ht="15.75" customHeight="1" x14ac:dyDescent="0.25">
      <c r="H425" s="62"/>
      <c r="I425" s="359"/>
      <c r="J425" s="63"/>
      <c r="K425" s="62"/>
    </row>
    <row r="426" spans="8:11" ht="15.75" customHeight="1" x14ac:dyDescent="0.25">
      <c r="H426" s="62"/>
      <c r="I426" s="359"/>
      <c r="J426" s="63"/>
      <c r="K426" s="62"/>
    </row>
    <row r="427" spans="8:11" ht="15.75" customHeight="1" x14ac:dyDescent="0.25">
      <c r="H427" s="62"/>
      <c r="I427" s="359"/>
      <c r="J427" s="63"/>
      <c r="K427" s="62"/>
    </row>
    <row r="428" spans="8:11" ht="15.75" customHeight="1" x14ac:dyDescent="0.25">
      <c r="H428" s="62"/>
      <c r="I428" s="359"/>
      <c r="J428" s="63"/>
      <c r="K428" s="62"/>
    </row>
    <row r="429" spans="8:11" ht="15.75" customHeight="1" x14ac:dyDescent="0.25">
      <c r="H429" s="62"/>
      <c r="I429" s="359"/>
      <c r="J429" s="63"/>
      <c r="K429" s="62"/>
    </row>
    <row r="430" spans="8:11" ht="15.75" customHeight="1" x14ac:dyDescent="0.25">
      <c r="H430" s="62"/>
      <c r="I430" s="359"/>
      <c r="J430" s="63"/>
      <c r="K430" s="62"/>
    </row>
    <row r="431" spans="8:11" ht="15.75" customHeight="1" x14ac:dyDescent="0.25">
      <c r="H431" s="62"/>
      <c r="I431" s="359"/>
      <c r="J431" s="63"/>
      <c r="K431" s="62"/>
    </row>
    <row r="432" spans="8:11" ht="15.75" customHeight="1" x14ac:dyDescent="0.25">
      <c r="H432" s="62"/>
      <c r="I432" s="359"/>
      <c r="J432" s="63"/>
      <c r="K432" s="62"/>
    </row>
    <row r="433" spans="8:11" ht="15.75" customHeight="1" x14ac:dyDescent="0.25">
      <c r="H433" s="62"/>
      <c r="I433" s="359"/>
      <c r="J433" s="63"/>
      <c r="K433" s="62"/>
    </row>
    <row r="434" spans="8:11" ht="15.75" customHeight="1" x14ac:dyDescent="0.25">
      <c r="H434" s="62"/>
      <c r="I434" s="359"/>
      <c r="J434" s="63"/>
      <c r="K434" s="62"/>
    </row>
    <row r="435" spans="8:11" ht="15.75" customHeight="1" x14ac:dyDescent="0.25">
      <c r="H435" s="62"/>
      <c r="I435" s="359"/>
      <c r="J435" s="63"/>
      <c r="K435" s="62"/>
    </row>
    <row r="436" spans="8:11" ht="15.75" customHeight="1" x14ac:dyDescent="0.25">
      <c r="H436" s="62"/>
      <c r="I436" s="359"/>
      <c r="J436" s="63"/>
      <c r="K436" s="62"/>
    </row>
    <row r="437" spans="8:11" ht="15.75" customHeight="1" x14ac:dyDescent="0.25">
      <c r="H437" s="62"/>
      <c r="I437" s="359"/>
      <c r="J437" s="63"/>
      <c r="K437" s="62"/>
    </row>
    <row r="438" spans="8:11" ht="15.75" customHeight="1" x14ac:dyDescent="0.25">
      <c r="H438" s="62"/>
      <c r="I438" s="359"/>
      <c r="J438" s="63"/>
      <c r="K438" s="62"/>
    </row>
    <row r="439" spans="8:11" ht="15.75" customHeight="1" x14ac:dyDescent="0.25">
      <c r="H439" s="62"/>
      <c r="I439" s="359"/>
      <c r="J439" s="63"/>
      <c r="K439" s="62"/>
    </row>
    <row r="440" spans="8:11" ht="15.75" customHeight="1" x14ac:dyDescent="0.25">
      <c r="H440" s="62"/>
      <c r="I440" s="359"/>
      <c r="J440" s="63"/>
      <c r="K440" s="62"/>
    </row>
    <row r="441" spans="8:11" ht="15.75" customHeight="1" x14ac:dyDescent="0.25">
      <c r="H441" s="62"/>
      <c r="I441" s="359"/>
      <c r="J441" s="63"/>
      <c r="K441" s="62"/>
    </row>
    <row r="442" spans="8:11" ht="15.75" customHeight="1" x14ac:dyDescent="0.25">
      <c r="H442" s="62"/>
      <c r="I442" s="359"/>
      <c r="J442" s="63"/>
      <c r="K442" s="62"/>
    </row>
    <row r="443" spans="8:11" ht="15.75" customHeight="1" x14ac:dyDescent="0.25">
      <c r="H443" s="62"/>
      <c r="I443" s="359"/>
      <c r="J443" s="63"/>
      <c r="K443" s="62"/>
    </row>
    <row r="444" spans="8:11" ht="15.75" customHeight="1" x14ac:dyDescent="0.25">
      <c r="H444" s="62"/>
      <c r="I444" s="359"/>
      <c r="J444" s="63"/>
      <c r="K444" s="62"/>
    </row>
    <row r="445" spans="8:11" ht="15.75" customHeight="1" x14ac:dyDescent="0.25">
      <c r="H445" s="62"/>
      <c r="I445" s="359"/>
      <c r="J445" s="63"/>
      <c r="K445" s="62"/>
    </row>
    <row r="446" spans="8:11" ht="15.75" customHeight="1" x14ac:dyDescent="0.25">
      <c r="H446" s="62"/>
      <c r="I446" s="359"/>
      <c r="J446" s="63"/>
      <c r="K446" s="62"/>
    </row>
    <row r="447" spans="8:11" ht="15.75" customHeight="1" x14ac:dyDescent="0.25">
      <c r="H447" s="62"/>
      <c r="I447" s="359"/>
      <c r="J447" s="63"/>
      <c r="K447" s="62"/>
    </row>
    <row r="448" spans="8:11" ht="15.75" customHeight="1" x14ac:dyDescent="0.25">
      <c r="H448" s="62"/>
      <c r="I448" s="359"/>
      <c r="J448" s="63"/>
      <c r="K448" s="62"/>
    </row>
    <row r="449" spans="8:11" ht="15.75" customHeight="1" x14ac:dyDescent="0.25">
      <c r="H449" s="62"/>
      <c r="I449" s="359"/>
      <c r="J449" s="63"/>
      <c r="K449" s="62"/>
    </row>
    <row r="450" spans="8:11" ht="15.75" customHeight="1" x14ac:dyDescent="0.25">
      <c r="H450" s="62"/>
      <c r="I450" s="359"/>
      <c r="J450" s="63"/>
      <c r="K450" s="62"/>
    </row>
    <row r="451" spans="8:11" ht="15.75" customHeight="1" x14ac:dyDescent="0.25">
      <c r="H451" s="62"/>
      <c r="I451" s="359"/>
      <c r="J451" s="63"/>
      <c r="K451" s="62"/>
    </row>
    <row r="452" spans="8:11" ht="15.75" customHeight="1" x14ac:dyDescent="0.25">
      <c r="H452" s="62"/>
      <c r="I452" s="359"/>
      <c r="J452" s="63"/>
      <c r="K452" s="62"/>
    </row>
    <row r="453" spans="8:11" ht="15.75" customHeight="1" x14ac:dyDescent="0.25">
      <c r="H453" s="62"/>
      <c r="I453" s="359"/>
      <c r="J453" s="63"/>
      <c r="K453" s="62"/>
    </row>
    <row r="454" spans="8:11" ht="15.75" customHeight="1" x14ac:dyDescent="0.25">
      <c r="H454" s="62"/>
      <c r="I454" s="359"/>
      <c r="J454" s="63"/>
      <c r="K454" s="62"/>
    </row>
    <row r="455" spans="8:11" ht="15.75" customHeight="1" x14ac:dyDescent="0.25">
      <c r="H455" s="62"/>
      <c r="I455" s="359"/>
      <c r="J455" s="63"/>
      <c r="K455" s="62"/>
    </row>
    <row r="456" spans="8:11" ht="15.75" customHeight="1" x14ac:dyDescent="0.25">
      <c r="H456" s="62"/>
      <c r="I456" s="359"/>
      <c r="J456" s="63"/>
      <c r="K456" s="62"/>
    </row>
    <row r="457" spans="8:11" ht="15.75" customHeight="1" x14ac:dyDescent="0.25">
      <c r="H457" s="62"/>
      <c r="I457" s="359"/>
      <c r="J457" s="63"/>
      <c r="K457" s="62"/>
    </row>
    <row r="458" spans="8:11" ht="15.75" customHeight="1" x14ac:dyDescent="0.25">
      <c r="H458" s="62"/>
      <c r="I458" s="359"/>
      <c r="J458" s="63"/>
      <c r="K458" s="62"/>
    </row>
    <row r="459" spans="8:11" ht="15.75" customHeight="1" x14ac:dyDescent="0.25">
      <c r="H459" s="62"/>
      <c r="I459" s="359"/>
      <c r="J459" s="63"/>
      <c r="K459" s="62"/>
    </row>
    <row r="460" spans="8:11" ht="15.75" customHeight="1" x14ac:dyDescent="0.25">
      <c r="H460" s="62"/>
      <c r="I460" s="359"/>
      <c r="J460" s="63"/>
      <c r="K460" s="62"/>
    </row>
    <row r="461" spans="8:11" ht="15.75" customHeight="1" x14ac:dyDescent="0.25">
      <c r="H461" s="62"/>
      <c r="I461" s="359"/>
      <c r="J461" s="63"/>
      <c r="K461" s="62"/>
    </row>
    <row r="462" spans="8:11" ht="15.75" customHeight="1" x14ac:dyDescent="0.25">
      <c r="H462" s="62"/>
      <c r="I462" s="359"/>
      <c r="J462" s="63"/>
      <c r="K462" s="62"/>
    </row>
    <row r="463" spans="8:11" ht="15.75" customHeight="1" x14ac:dyDescent="0.25">
      <c r="H463" s="62"/>
      <c r="I463" s="359"/>
      <c r="J463" s="63"/>
      <c r="K463" s="62"/>
    </row>
    <row r="464" spans="8:11" ht="15.75" customHeight="1" x14ac:dyDescent="0.25">
      <c r="H464" s="62"/>
      <c r="I464" s="359"/>
      <c r="J464" s="63"/>
      <c r="K464" s="62"/>
    </row>
    <row r="465" spans="8:11" ht="15.75" customHeight="1" x14ac:dyDescent="0.25">
      <c r="H465" s="62"/>
      <c r="I465" s="359"/>
      <c r="J465" s="63"/>
      <c r="K465" s="62"/>
    </row>
    <row r="466" spans="8:11" ht="15.75" customHeight="1" x14ac:dyDescent="0.25">
      <c r="H466" s="62"/>
      <c r="I466" s="359"/>
      <c r="J466" s="63"/>
      <c r="K466" s="62"/>
    </row>
    <row r="467" spans="8:11" ht="15.75" customHeight="1" x14ac:dyDescent="0.25">
      <c r="H467" s="62"/>
      <c r="I467" s="359"/>
      <c r="J467" s="63"/>
      <c r="K467" s="62"/>
    </row>
    <row r="468" spans="8:11" ht="15.75" customHeight="1" x14ac:dyDescent="0.25">
      <c r="H468" s="62"/>
      <c r="I468" s="359"/>
      <c r="J468" s="63"/>
      <c r="K468" s="62"/>
    </row>
    <row r="469" spans="8:11" ht="15.75" customHeight="1" x14ac:dyDescent="0.25">
      <c r="H469" s="62"/>
      <c r="I469" s="359"/>
      <c r="J469" s="63"/>
      <c r="K469" s="62"/>
    </row>
    <row r="470" spans="8:11" ht="15.75" customHeight="1" x14ac:dyDescent="0.25">
      <c r="H470" s="62"/>
      <c r="I470" s="359"/>
      <c r="J470" s="63"/>
      <c r="K470" s="62"/>
    </row>
    <row r="471" spans="8:11" ht="15.75" customHeight="1" x14ac:dyDescent="0.25">
      <c r="H471" s="62"/>
      <c r="I471" s="359"/>
      <c r="J471" s="63"/>
      <c r="K471" s="62"/>
    </row>
    <row r="472" spans="8:11" ht="15.75" customHeight="1" x14ac:dyDescent="0.25">
      <c r="H472" s="62"/>
      <c r="I472" s="359"/>
      <c r="J472" s="63"/>
      <c r="K472" s="62"/>
    </row>
    <row r="473" spans="8:11" ht="15.75" customHeight="1" x14ac:dyDescent="0.25">
      <c r="H473" s="62"/>
      <c r="I473" s="359"/>
      <c r="J473" s="63"/>
      <c r="K473" s="62"/>
    </row>
    <row r="474" spans="8:11" ht="15.75" customHeight="1" x14ac:dyDescent="0.25">
      <c r="H474" s="62"/>
      <c r="I474" s="359"/>
      <c r="J474" s="63"/>
      <c r="K474" s="62"/>
    </row>
    <row r="475" spans="8:11" ht="15.75" customHeight="1" x14ac:dyDescent="0.25">
      <c r="H475" s="62"/>
      <c r="I475" s="359"/>
      <c r="J475" s="63"/>
      <c r="K475" s="62"/>
    </row>
    <row r="476" spans="8:11" ht="15.75" customHeight="1" x14ac:dyDescent="0.25">
      <c r="H476" s="62"/>
      <c r="I476" s="359"/>
      <c r="J476" s="63"/>
      <c r="K476" s="62"/>
    </row>
    <row r="477" spans="8:11" ht="15.75" customHeight="1" x14ac:dyDescent="0.25">
      <c r="H477" s="62"/>
      <c r="I477" s="359"/>
      <c r="J477" s="63"/>
      <c r="K477" s="62"/>
    </row>
    <row r="478" spans="8:11" ht="15.75" customHeight="1" x14ac:dyDescent="0.25">
      <c r="H478" s="62"/>
      <c r="I478" s="359"/>
      <c r="J478" s="63"/>
      <c r="K478" s="62"/>
    </row>
    <row r="479" spans="8:11" ht="15.75" customHeight="1" x14ac:dyDescent="0.25">
      <c r="H479" s="62"/>
      <c r="I479" s="359"/>
      <c r="J479" s="63"/>
      <c r="K479" s="62"/>
    </row>
    <row r="480" spans="8:11" ht="15.75" customHeight="1" x14ac:dyDescent="0.25">
      <c r="H480" s="62"/>
      <c r="I480" s="359"/>
      <c r="J480" s="63"/>
      <c r="K480" s="62"/>
    </row>
    <row r="481" spans="8:11" ht="15.75" customHeight="1" x14ac:dyDescent="0.25">
      <c r="H481" s="62"/>
      <c r="I481" s="359"/>
      <c r="J481" s="63"/>
      <c r="K481" s="62"/>
    </row>
    <row r="482" spans="8:11" ht="15.75" customHeight="1" x14ac:dyDescent="0.25">
      <c r="H482" s="62"/>
      <c r="I482" s="359"/>
      <c r="J482" s="63"/>
      <c r="K482" s="62"/>
    </row>
    <row r="483" spans="8:11" ht="15.75" customHeight="1" x14ac:dyDescent="0.25">
      <c r="H483" s="62"/>
      <c r="I483" s="359"/>
      <c r="J483" s="63"/>
      <c r="K483" s="62"/>
    </row>
    <row r="484" spans="8:11" ht="15.75" customHeight="1" x14ac:dyDescent="0.25">
      <c r="H484" s="62"/>
      <c r="I484" s="359"/>
      <c r="J484" s="63"/>
      <c r="K484" s="62"/>
    </row>
    <row r="485" spans="8:11" ht="15.75" customHeight="1" x14ac:dyDescent="0.25">
      <c r="H485" s="62"/>
      <c r="I485" s="359"/>
      <c r="J485" s="63"/>
      <c r="K485" s="62"/>
    </row>
    <row r="486" spans="8:11" ht="15.75" customHeight="1" x14ac:dyDescent="0.25">
      <c r="H486" s="62"/>
      <c r="I486" s="359"/>
      <c r="J486" s="63"/>
      <c r="K486" s="62"/>
    </row>
    <row r="487" spans="8:11" ht="15.75" customHeight="1" x14ac:dyDescent="0.25">
      <c r="H487" s="62"/>
      <c r="I487" s="359"/>
      <c r="J487" s="63"/>
      <c r="K487" s="62"/>
    </row>
    <row r="488" spans="8:11" ht="15.75" customHeight="1" x14ac:dyDescent="0.25">
      <c r="H488" s="62"/>
      <c r="I488" s="359"/>
      <c r="J488" s="63"/>
      <c r="K488" s="62"/>
    </row>
    <row r="489" spans="8:11" ht="15.75" customHeight="1" x14ac:dyDescent="0.25">
      <c r="H489" s="62"/>
      <c r="I489" s="359"/>
      <c r="J489" s="63"/>
      <c r="K489" s="62"/>
    </row>
    <row r="490" spans="8:11" ht="15.75" customHeight="1" x14ac:dyDescent="0.25">
      <c r="H490" s="62"/>
      <c r="I490" s="359"/>
      <c r="J490" s="63"/>
      <c r="K490" s="62"/>
    </row>
    <row r="491" spans="8:11" ht="15.75" customHeight="1" x14ac:dyDescent="0.25">
      <c r="H491" s="62"/>
      <c r="I491" s="359"/>
      <c r="J491" s="63"/>
      <c r="K491" s="62"/>
    </row>
    <row r="492" spans="8:11" ht="15.75" customHeight="1" x14ac:dyDescent="0.25">
      <c r="H492" s="62"/>
      <c r="I492" s="359"/>
      <c r="J492" s="63"/>
      <c r="K492" s="62"/>
    </row>
    <row r="493" spans="8:11" ht="15.75" customHeight="1" x14ac:dyDescent="0.25">
      <c r="H493" s="62"/>
      <c r="I493" s="359"/>
      <c r="J493" s="63"/>
      <c r="K493" s="62"/>
    </row>
    <row r="494" spans="8:11" ht="15.75" customHeight="1" x14ac:dyDescent="0.25">
      <c r="H494" s="62"/>
      <c r="I494" s="359"/>
      <c r="J494" s="63"/>
      <c r="K494" s="62"/>
    </row>
    <row r="495" spans="8:11" ht="15.75" customHeight="1" x14ac:dyDescent="0.25">
      <c r="H495" s="62"/>
      <c r="I495" s="359"/>
      <c r="J495" s="63"/>
      <c r="K495" s="62"/>
    </row>
    <row r="496" spans="8:11" ht="15.75" customHeight="1" x14ac:dyDescent="0.25">
      <c r="H496" s="62"/>
      <c r="I496" s="359"/>
      <c r="J496" s="63"/>
      <c r="K496" s="62"/>
    </row>
    <row r="497" spans="8:11" ht="15.75" customHeight="1" x14ac:dyDescent="0.25">
      <c r="H497" s="62"/>
      <c r="I497" s="359"/>
      <c r="J497" s="63"/>
      <c r="K497" s="62"/>
    </row>
    <row r="498" spans="8:11" ht="15.75" customHeight="1" x14ac:dyDescent="0.25">
      <c r="H498" s="62"/>
      <c r="I498" s="359"/>
      <c r="J498" s="63"/>
      <c r="K498" s="62"/>
    </row>
    <row r="499" spans="8:11" ht="15.75" customHeight="1" x14ac:dyDescent="0.25">
      <c r="H499" s="62"/>
      <c r="I499" s="359"/>
      <c r="J499" s="63"/>
      <c r="K499" s="62"/>
    </row>
    <row r="500" spans="8:11" ht="15.75" customHeight="1" x14ac:dyDescent="0.25">
      <c r="H500" s="62"/>
      <c r="I500" s="359"/>
      <c r="J500" s="63"/>
      <c r="K500" s="62"/>
    </row>
    <row r="501" spans="8:11" ht="15.75" customHeight="1" x14ac:dyDescent="0.25">
      <c r="H501" s="62"/>
      <c r="I501" s="359"/>
      <c r="J501" s="63"/>
      <c r="K501" s="62"/>
    </row>
    <row r="502" spans="8:11" ht="15.75" customHeight="1" x14ac:dyDescent="0.25">
      <c r="H502" s="62"/>
      <c r="I502" s="359"/>
      <c r="J502" s="63"/>
      <c r="K502" s="62"/>
    </row>
    <row r="503" spans="8:11" ht="15.75" customHeight="1" x14ac:dyDescent="0.25">
      <c r="H503" s="62"/>
      <c r="I503" s="359"/>
      <c r="J503" s="63"/>
      <c r="K503" s="62"/>
    </row>
    <row r="504" spans="8:11" ht="15.75" customHeight="1" x14ac:dyDescent="0.25">
      <c r="H504" s="62"/>
      <c r="I504" s="359"/>
      <c r="J504" s="63"/>
      <c r="K504" s="62"/>
    </row>
    <row r="505" spans="8:11" ht="15.75" customHeight="1" x14ac:dyDescent="0.25">
      <c r="H505" s="62"/>
      <c r="I505" s="359"/>
      <c r="J505" s="63"/>
      <c r="K505" s="62"/>
    </row>
    <row r="506" spans="8:11" ht="15.75" customHeight="1" x14ac:dyDescent="0.25">
      <c r="H506" s="62"/>
      <c r="I506" s="359"/>
      <c r="J506" s="63"/>
      <c r="K506" s="62"/>
    </row>
    <row r="507" spans="8:11" ht="15.75" customHeight="1" x14ac:dyDescent="0.25">
      <c r="H507" s="62"/>
      <c r="I507" s="359"/>
      <c r="J507" s="63"/>
      <c r="K507" s="62"/>
    </row>
    <row r="508" spans="8:11" ht="15.75" customHeight="1" x14ac:dyDescent="0.25">
      <c r="H508" s="62"/>
      <c r="I508" s="359"/>
      <c r="J508" s="63"/>
      <c r="K508" s="62"/>
    </row>
    <row r="509" spans="8:11" ht="15.75" customHeight="1" x14ac:dyDescent="0.25">
      <c r="H509" s="62"/>
      <c r="I509" s="359"/>
      <c r="J509" s="63"/>
      <c r="K509" s="62"/>
    </row>
    <row r="510" spans="8:11" ht="15.75" customHeight="1" x14ac:dyDescent="0.25">
      <c r="H510" s="62"/>
      <c r="I510" s="359"/>
      <c r="J510" s="63"/>
      <c r="K510" s="62"/>
    </row>
    <row r="511" spans="8:11" ht="15.75" customHeight="1" x14ac:dyDescent="0.25">
      <c r="H511" s="62"/>
      <c r="I511" s="359"/>
      <c r="J511" s="63"/>
      <c r="K511" s="62"/>
    </row>
    <row r="512" spans="8:11" ht="15.75" customHeight="1" x14ac:dyDescent="0.25">
      <c r="H512" s="62"/>
      <c r="I512" s="359"/>
      <c r="J512" s="63"/>
      <c r="K512" s="62"/>
    </row>
    <row r="513" spans="8:11" ht="15.75" customHeight="1" x14ac:dyDescent="0.25">
      <c r="H513" s="62"/>
      <c r="I513" s="359"/>
      <c r="J513" s="63"/>
      <c r="K513" s="62"/>
    </row>
    <row r="514" spans="8:11" ht="15.75" customHeight="1" x14ac:dyDescent="0.25">
      <c r="H514" s="62"/>
      <c r="I514" s="359"/>
      <c r="J514" s="63"/>
      <c r="K514" s="62"/>
    </row>
    <row r="515" spans="8:11" ht="15.75" customHeight="1" x14ac:dyDescent="0.25">
      <c r="H515" s="62"/>
      <c r="I515" s="359"/>
      <c r="J515" s="63"/>
      <c r="K515" s="62"/>
    </row>
    <row r="516" spans="8:11" ht="15.75" customHeight="1" x14ac:dyDescent="0.25">
      <c r="H516" s="62"/>
      <c r="I516" s="359"/>
      <c r="J516" s="63"/>
      <c r="K516" s="62"/>
    </row>
    <row r="517" spans="8:11" ht="15.75" customHeight="1" x14ac:dyDescent="0.25">
      <c r="H517" s="62"/>
      <c r="I517" s="359"/>
      <c r="J517" s="63"/>
      <c r="K517" s="62"/>
    </row>
    <row r="518" spans="8:11" ht="15.75" customHeight="1" x14ac:dyDescent="0.25">
      <c r="H518" s="62"/>
      <c r="I518" s="359"/>
      <c r="J518" s="63"/>
      <c r="K518" s="62"/>
    </row>
    <row r="519" spans="8:11" ht="15.75" customHeight="1" x14ac:dyDescent="0.25">
      <c r="H519" s="62"/>
      <c r="I519" s="359"/>
      <c r="J519" s="63"/>
      <c r="K519" s="62"/>
    </row>
    <row r="520" spans="8:11" ht="15.75" customHeight="1" x14ac:dyDescent="0.25">
      <c r="H520" s="62"/>
      <c r="I520" s="359"/>
      <c r="J520" s="63"/>
      <c r="K520" s="62"/>
    </row>
    <row r="521" spans="8:11" ht="15.75" customHeight="1" x14ac:dyDescent="0.25">
      <c r="H521" s="62"/>
      <c r="I521" s="359"/>
      <c r="J521" s="63"/>
      <c r="K521" s="62"/>
    </row>
    <row r="522" spans="8:11" ht="15.75" customHeight="1" x14ac:dyDescent="0.25">
      <c r="H522" s="62"/>
      <c r="I522" s="359"/>
      <c r="J522" s="63"/>
      <c r="K522" s="62"/>
    </row>
    <row r="523" spans="8:11" ht="15.75" customHeight="1" x14ac:dyDescent="0.25">
      <c r="H523" s="62"/>
      <c r="I523" s="359"/>
      <c r="J523" s="63"/>
      <c r="K523" s="62"/>
    </row>
    <row r="524" spans="8:11" ht="15.75" customHeight="1" x14ac:dyDescent="0.25">
      <c r="H524" s="62"/>
      <c r="I524" s="359"/>
      <c r="J524" s="63"/>
      <c r="K524" s="62"/>
    </row>
    <row r="525" spans="8:11" ht="15.75" customHeight="1" x14ac:dyDescent="0.25">
      <c r="H525" s="62"/>
      <c r="I525" s="359"/>
      <c r="J525" s="63"/>
      <c r="K525" s="62"/>
    </row>
    <row r="526" spans="8:11" ht="15.75" customHeight="1" x14ac:dyDescent="0.25">
      <c r="H526" s="62"/>
      <c r="I526" s="359"/>
      <c r="J526" s="63"/>
      <c r="K526" s="62"/>
    </row>
    <row r="527" spans="8:11" ht="15.75" customHeight="1" x14ac:dyDescent="0.25">
      <c r="H527" s="62"/>
      <c r="I527" s="359"/>
      <c r="J527" s="63"/>
      <c r="K527" s="62"/>
    </row>
    <row r="528" spans="8:11" ht="15.75" customHeight="1" x14ac:dyDescent="0.25">
      <c r="H528" s="62"/>
      <c r="I528" s="359"/>
      <c r="J528" s="63"/>
      <c r="K528" s="62"/>
    </row>
    <row r="529" spans="8:11" ht="15.75" customHeight="1" x14ac:dyDescent="0.25">
      <c r="H529" s="62"/>
      <c r="I529" s="359"/>
      <c r="J529" s="63"/>
      <c r="K529" s="62"/>
    </row>
    <row r="530" spans="8:11" ht="15.75" customHeight="1" x14ac:dyDescent="0.25">
      <c r="H530" s="62"/>
      <c r="I530" s="359"/>
      <c r="J530" s="63"/>
      <c r="K530" s="62"/>
    </row>
    <row r="531" spans="8:11" ht="15.75" customHeight="1" x14ac:dyDescent="0.25">
      <c r="H531" s="62"/>
      <c r="I531" s="359"/>
      <c r="J531" s="63"/>
      <c r="K531" s="62"/>
    </row>
    <row r="532" spans="8:11" ht="15.75" customHeight="1" x14ac:dyDescent="0.25">
      <c r="H532" s="62"/>
      <c r="I532" s="359"/>
      <c r="J532" s="63"/>
      <c r="K532" s="62"/>
    </row>
    <row r="533" spans="8:11" ht="15.75" customHeight="1" x14ac:dyDescent="0.25">
      <c r="H533" s="62"/>
      <c r="I533" s="359"/>
      <c r="J533" s="63"/>
      <c r="K533" s="62"/>
    </row>
    <row r="534" spans="8:11" ht="15.75" customHeight="1" x14ac:dyDescent="0.25">
      <c r="H534" s="62"/>
      <c r="I534" s="359"/>
      <c r="J534" s="63"/>
      <c r="K534" s="62"/>
    </row>
    <row r="535" spans="8:11" ht="15.75" customHeight="1" x14ac:dyDescent="0.25">
      <c r="H535" s="62"/>
      <c r="I535" s="359"/>
      <c r="J535" s="63"/>
      <c r="K535" s="62"/>
    </row>
    <row r="536" spans="8:11" ht="15.75" customHeight="1" x14ac:dyDescent="0.25">
      <c r="H536" s="62"/>
      <c r="I536" s="359"/>
      <c r="J536" s="63"/>
      <c r="K536" s="62"/>
    </row>
    <row r="537" spans="8:11" ht="15.75" customHeight="1" x14ac:dyDescent="0.25">
      <c r="H537" s="62"/>
      <c r="I537" s="359"/>
      <c r="J537" s="63"/>
      <c r="K537" s="62"/>
    </row>
    <row r="538" spans="8:11" ht="15.75" customHeight="1" x14ac:dyDescent="0.25">
      <c r="H538" s="62"/>
      <c r="I538" s="359"/>
      <c r="J538" s="63"/>
      <c r="K538" s="62"/>
    </row>
    <row r="539" spans="8:11" ht="15.75" customHeight="1" x14ac:dyDescent="0.25">
      <c r="H539" s="62"/>
      <c r="I539" s="359"/>
      <c r="J539" s="63"/>
      <c r="K539" s="62"/>
    </row>
    <row r="540" spans="8:11" ht="15.75" customHeight="1" x14ac:dyDescent="0.25">
      <c r="H540" s="62"/>
      <c r="I540" s="359"/>
      <c r="J540" s="63"/>
      <c r="K540" s="62"/>
    </row>
    <row r="541" spans="8:11" ht="15.75" customHeight="1" x14ac:dyDescent="0.25">
      <c r="H541" s="62"/>
      <c r="I541" s="359"/>
      <c r="J541" s="63"/>
      <c r="K541" s="62"/>
    </row>
    <row r="542" spans="8:11" ht="15.75" customHeight="1" x14ac:dyDescent="0.25">
      <c r="H542" s="62"/>
      <c r="I542" s="359"/>
      <c r="J542" s="63"/>
      <c r="K542" s="62"/>
    </row>
    <row r="543" spans="8:11" ht="15.75" customHeight="1" x14ac:dyDescent="0.25">
      <c r="H543" s="62"/>
      <c r="I543" s="359"/>
      <c r="J543" s="63"/>
      <c r="K543" s="62"/>
    </row>
    <row r="544" spans="8:11" ht="15.75" customHeight="1" x14ac:dyDescent="0.25">
      <c r="H544" s="62"/>
      <c r="I544" s="359"/>
      <c r="J544" s="63"/>
      <c r="K544" s="62"/>
    </row>
    <row r="545" spans="8:11" ht="15.75" customHeight="1" x14ac:dyDescent="0.25">
      <c r="H545" s="62"/>
      <c r="I545" s="359"/>
      <c r="J545" s="63"/>
      <c r="K545" s="62"/>
    </row>
    <row r="546" spans="8:11" ht="15.75" customHeight="1" x14ac:dyDescent="0.25">
      <c r="H546" s="62"/>
      <c r="I546" s="359"/>
      <c r="J546" s="63"/>
      <c r="K546" s="62"/>
    </row>
    <row r="547" spans="8:11" ht="15.75" customHeight="1" x14ac:dyDescent="0.25">
      <c r="H547" s="62"/>
      <c r="I547" s="359"/>
      <c r="J547" s="63"/>
      <c r="K547" s="62"/>
    </row>
    <row r="548" spans="8:11" ht="15.75" customHeight="1" x14ac:dyDescent="0.25">
      <c r="H548" s="62"/>
      <c r="I548" s="359"/>
      <c r="J548" s="63"/>
      <c r="K548" s="62"/>
    </row>
    <row r="549" spans="8:11" ht="15.75" customHeight="1" x14ac:dyDescent="0.25">
      <c r="H549" s="62"/>
      <c r="I549" s="359"/>
      <c r="J549" s="63"/>
      <c r="K549" s="62"/>
    </row>
    <row r="550" spans="8:11" ht="15.75" customHeight="1" x14ac:dyDescent="0.25">
      <c r="H550" s="62"/>
      <c r="I550" s="359"/>
      <c r="J550" s="63"/>
      <c r="K550" s="62"/>
    </row>
    <row r="551" spans="8:11" ht="15.75" customHeight="1" x14ac:dyDescent="0.25">
      <c r="H551" s="62"/>
      <c r="I551" s="359"/>
      <c r="J551" s="63"/>
      <c r="K551" s="62"/>
    </row>
    <row r="552" spans="8:11" ht="15.75" customHeight="1" x14ac:dyDescent="0.25">
      <c r="H552" s="62"/>
      <c r="I552" s="359"/>
      <c r="J552" s="63"/>
      <c r="K552" s="62"/>
    </row>
    <row r="553" spans="8:11" ht="15.75" customHeight="1" x14ac:dyDescent="0.25">
      <c r="H553" s="62"/>
      <c r="I553" s="359"/>
      <c r="J553" s="63"/>
      <c r="K553" s="62"/>
    </row>
    <row r="554" spans="8:11" ht="15.75" customHeight="1" x14ac:dyDescent="0.25">
      <c r="H554" s="62"/>
      <c r="I554" s="359"/>
      <c r="J554" s="63"/>
      <c r="K554" s="62"/>
    </row>
    <row r="555" spans="8:11" ht="15.75" customHeight="1" x14ac:dyDescent="0.25">
      <c r="H555" s="62"/>
      <c r="I555" s="359"/>
      <c r="J555" s="63"/>
      <c r="K555" s="62"/>
    </row>
    <row r="556" spans="8:11" ht="15.75" customHeight="1" x14ac:dyDescent="0.25">
      <c r="H556" s="62"/>
      <c r="I556" s="359"/>
      <c r="J556" s="63"/>
      <c r="K556" s="62"/>
    </row>
    <row r="557" spans="8:11" ht="15.75" customHeight="1" x14ac:dyDescent="0.25">
      <c r="H557" s="62"/>
      <c r="I557" s="359"/>
      <c r="J557" s="63"/>
      <c r="K557" s="62"/>
    </row>
    <row r="558" spans="8:11" ht="15.75" customHeight="1" x14ac:dyDescent="0.25">
      <c r="H558" s="62"/>
      <c r="I558" s="359"/>
      <c r="J558" s="63"/>
      <c r="K558" s="62"/>
    </row>
    <row r="559" spans="8:11" ht="15.75" customHeight="1" x14ac:dyDescent="0.25">
      <c r="H559" s="62"/>
      <c r="I559" s="359"/>
      <c r="J559" s="63"/>
      <c r="K559" s="62"/>
    </row>
    <row r="560" spans="8:11" ht="15.75" customHeight="1" x14ac:dyDescent="0.25">
      <c r="H560" s="62"/>
      <c r="I560" s="359"/>
      <c r="J560" s="63"/>
      <c r="K560" s="62"/>
    </row>
    <row r="561" spans="8:11" ht="15.75" customHeight="1" x14ac:dyDescent="0.25">
      <c r="H561" s="62"/>
      <c r="I561" s="359"/>
      <c r="J561" s="63"/>
      <c r="K561" s="62"/>
    </row>
    <row r="562" spans="8:11" ht="15.75" customHeight="1" x14ac:dyDescent="0.25">
      <c r="H562" s="62"/>
      <c r="I562" s="359"/>
      <c r="J562" s="63"/>
      <c r="K562" s="62"/>
    </row>
    <row r="563" spans="8:11" ht="15.75" customHeight="1" x14ac:dyDescent="0.25">
      <c r="H563" s="62"/>
      <c r="I563" s="359"/>
      <c r="J563" s="63"/>
      <c r="K563" s="62"/>
    </row>
    <row r="564" spans="8:11" ht="15.75" customHeight="1" x14ac:dyDescent="0.25">
      <c r="H564" s="62"/>
      <c r="I564" s="359"/>
      <c r="J564" s="63"/>
      <c r="K564" s="62"/>
    </row>
    <row r="565" spans="8:11" ht="15.75" customHeight="1" x14ac:dyDescent="0.25">
      <c r="H565" s="62"/>
      <c r="I565" s="359"/>
      <c r="J565" s="63"/>
      <c r="K565" s="62"/>
    </row>
    <row r="566" spans="8:11" ht="15.75" customHeight="1" x14ac:dyDescent="0.25">
      <c r="H566" s="62"/>
      <c r="I566" s="359"/>
      <c r="J566" s="63"/>
      <c r="K566" s="62"/>
    </row>
    <row r="567" spans="8:11" ht="15.75" customHeight="1" x14ac:dyDescent="0.25">
      <c r="H567" s="62"/>
      <c r="I567" s="359"/>
      <c r="J567" s="63"/>
      <c r="K567" s="62"/>
    </row>
    <row r="568" spans="8:11" ht="15.75" customHeight="1" x14ac:dyDescent="0.25">
      <c r="H568" s="62"/>
      <c r="I568" s="359"/>
      <c r="J568" s="63"/>
      <c r="K568" s="62"/>
    </row>
    <row r="569" spans="8:11" ht="15.75" customHeight="1" x14ac:dyDescent="0.25">
      <c r="H569" s="62"/>
      <c r="I569" s="359"/>
      <c r="J569" s="63"/>
      <c r="K569" s="62"/>
    </row>
    <row r="570" spans="8:11" ht="15.75" customHeight="1" x14ac:dyDescent="0.25">
      <c r="H570" s="62"/>
      <c r="I570" s="359"/>
      <c r="J570" s="63"/>
      <c r="K570" s="62"/>
    </row>
    <row r="571" spans="8:11" ht="15.75" customHeight="1" x14ac:dyDescent="0.25">
      <c r="H571" s="62"/>
      <c r="I571" s="359"/>
      <c r="J571" s="63"/>
      <c r="K571" s="62"/>
    </row>
    <row r="572" spans="8:11" ht="15.75" customHeight="1" x14ac:dyDescent="0.25">
      <c r="H572" s="62"/>
      <c r="I572" s="359"/>
      <c r="J572" s="63"/>
      <c r="K572" s="62"/>
    </row>
    <row r="573" spans="8:11" ht="15.75" customHeight="1" x14ac:dyDescent="0.25">
      <c r="H573" s="62"/>
      <c r="I573" s="359"/>
      <c r="J573" s="63"/>
      <c r="K573" s="62"/>
    </row>
    <row r="574" spans="8:11" ht="15.75" customHeight="1" x14ac:dyDescent="0.25">
      <c r="H574" s="62"/>
      <c r="I574" s="359"/>
      <c r="J574" s="63"/>
      <c r="K574" s="62"/>
    </row>
    <row r="575" spans="8:11" ht="15.75" customHeight="1" x14ac:dyDescent="0.25">
      <c r="H575" s="62"/>
      <c r="I575" s="359"/>
      <c r="J575" s="63"/>
      <c r="K575" s="62"/>
    </row>
    <row r="576" spans="8:11" ht="15.75" customHeight="1" x14ac:dyDescent="0.25">
      <c r="H576" s="62"/>
      <c r="I576" s="359"/>
      <c r="J576" s="63"/>
      <c r="K576" s="62"/>
    </row>
    <row r="577" spans="8:11" ht="15.75" customHeight="1" x14ac:dyDescent="0.25">
      <c r="H577" s="62"/>
      <c r="I577" s="359"/>
      <c r="J577" s="63"/>
      <c r="K577" s="62"/>
    </row>
    <row r="578" spans="8:11" ht="15.75" customHeight="1" x14ac:dyDescent="0.25">
      <c r="H578" s="62"/>
      <c r="I578" s="359"/>
      <c r="J578" s="63"/>
      <c r="K578" s="62"/>
    </row>
    <row r="579" spans="8:11" ht="15.75" customHeight="1" x14ac:dyDescent="0.25">
      <c r="H579" s="62"/>
      <c r="I579" s="359"/>
      <c r="J579" s="63"/>
      <c r="K579" s="62"/>
    </row>
    <row r="580" spans="8:11" ht="15.75" customHeight="1" x14ac:dyDescent="0.25">
      <c r="H580" s="62"/>
      <c r="I580" s="359"/>
      <c r="J580" s="63"/>
      <c r="K580" s="62"/>
    </row>
    <row r="581" spans="8:11" ht="15.75" customHeight="1" x14ac:dyDescent="0.25">
      <c r="H581" s="62"/>
      <c r="I581" s="359"/>
      <c r="J581" s="63"/>
      <c r="K581" s="62"/>
    </row>
    <row r="582" spans="8:11" ht="15.75" customHeight="1" x14ac:dyDescent="0.25">
      <c r="H582" s="62"/>
      <c r="I582" s="359"/>
      <c r="J582" s="63"/>
      <c r="K582" s="62"/>
    </row>
    <row r="583" spans="8:11" ht="15.75" customHeight="1" x14ac:dyDescent="0.25">
      <c r="H583" s="62"/>
      <c r="I583" s="359"/>
      <c r="J583" s="63"/>
      <c r="K583" s="62"/>
    </row>
    <row r="584" spans="8:11" ht="15.75" customHeight="1" x14ac:dyDescent="0.25">
      <c r="H584" s="62"/>
      <c r="I584" s="359"/>
      <c r="J584" s="63"/>
      <c r="K584" s="62"/>
    </row>
    <row r="585" spans="8:11" ht="15.75" customHeight="1" x14ac:dyDescent="0.25">
      <c r="H585" s="62"/>
      <c r="I585" s="359"/>
      <c r="J585" s="63"/>
      <c r="K585" s="62"/>
    </row>
    <row r="586" spans="8:11" ht="15.75" customHeight="1" x14ac:dyDescent="0.25">
      <c r="H586" s="62"/>
      <c r="I586" s="359"/>
      <c r="J586" s="63"/>
      <c r="K586" s="62"/>
    </row>
    <row r="587" spans="8:11" ht="15.75" customHeight="1" x14ac:dyDescent="0.25">
      <c r="H587" s="62"/>
      <c r="I587" s="359"/>
      <c r="J587" s="63"/>
      <c r="K587" s="62"/>
    </row>
    <row r="588" spans="8:11" ht="15.75" customHeight="1" x14ac:dyDescent="0.25">
      <c r="H588" s="62"/>
      <c r="I588" s="359"/>
      <c r="J588" s="63"/>
      <c r="K588" s="62"/>
    </row>
    <row r="589" spans="8:11" ht="15.75" customHeight="1" x14ac:dyDescent="0.25">
      <c r="H589" s="62"/>
      <c r="I589" s="359"/>
      <c r="J589" s="63"/>
      <c r="K589" s="62"/>
    </row>
    <row r="590" spans="8:11" ht="15.75" customHeight="1" x14ac:dyDescent="0.25">
      <c r="H590" s="62"/>
      <c r="I590" s="359"/>
      <c r="J590" s="63"/>
      <c r="K590" s="62"/>
    </row>
    <row r="591" spans="8:11" ht="15.75" customHeight="1" x14ac:dyDescent="0.25">
      <c r="H591" s="62"/>
      <c r="I591" s="359"/>
      <c r="J591" s="63"/>
      <c r="K591" s="62"/>
    </row>
    <row r="592" spans="8:11" ht="15.75" customHeight="1" x14ac:dyDescent="0.25">
      <c r="H592" s="62"/>
      <c r="I592" s="359"/>
      <c r="J592" s="63"/>
      <c r="K592" s="62"/>
    </row>
    <row r="593" spans="8:11" ht="15.75" customHeight="1" x14ac:dyDescent="0.25">
      <c r="H593" s="62"/>
      <c r="I593" s="359"/>
      <c r="J593" s="63"/>
      <c r="K593" s="62"/>
    </row>
    <row r="594" spans="8:11" ht="15.75" customHeight="1" x14ac:dyDescent="0.25">
      <c r="H594" s="62"/>
      <c r="I594" s="359"/>
      <c r="J594" s="63"/>
      <c r="K594" s="62"/>
    </row>
    <row r="595" spans="8:11" ht="15.75" customHeight="1" x14ac:dyDescent="0.25">
      <c r="H595" s="62"/>
      <c r="I595" s="359"/>
      <c r="J595" s="63"/>
      <c r="K595" s="62"/>
    </row>
    <row r="596" spans="8:11" ht="15.75" customHeight="1" x14ac:dyDescent="0.25">
      <c r="H596" s="62"/>
      <c r="I596" s="359"/>
      <c r="J596" s="63"/>
      <c r="K596" s="62"/>
    </row>
    <row r="597" spans="8:11" ht="15.75" customHeight="1" x14ac:dyDescent="0.25">
      <c r="H597" s="62"/>
      <c r="I597" s="359"/>
      <c r="J597" s="63"/>
      <c r="K597" s="62"/>
    </row>
    <row r="598" spans="8:11" ht="15.75" customHeight="1" x14ac:dyDescent="0.25">
      <c r="H598" s="62"/>
      <c r="I598" s="359"/>
      <c r="J598" s="63"/>
      <c r="K598" s="62"/>
    </row>
    <row r="599" spans="8:11" ht="15.75" customHeight="1" x14ac:dyDescent="0.25">
      <c r="H599" s="62"/>
      <c r="I599" s="359"/>
      <c r="J599" s="63"/>
      <c r="K599" s="62"/>
    </row>
    <row r="600" spans="8:11" ht="15.75" customHeight="1" x14ac:dyDescent="0.25">
      <c r="H600" s="62"/>
      <c r="I600" s="359"/>
      <c r="J600" s="63"/>
      <c r="K600" s="62"/>
    </row>
    <row r="601" spans="8:11" ht="15.75" customHeight="1" x14ac:dyDescent="0.25">
      <c r="H601" s="62"/>
      <c r="I601" s="359"/>
      <c r="J601" s="63"/>
      <c r="K601" s="62"/>
    </row>
    <row r="602" spans="8:11" ht="15.75" customHeight="1" x14ac:dyDescent="0.25">
      <c r="H602" s="62"/>
      <c r="I602" s="359"/>
      <c r="J602" s="63"/>
      <c r="K602" s="62"/>
    </row>
    <row r="603" spans="8:11" ht="15.75" customHeight="1" x14ac:dyDescent="0.25">
      <c r="H603" s="62"/>
      <c r="I603" s="359"/>
      <c r="J603" s="63"/>
      <c r="K603" s="62"/>
    </row>
    <row r="604" spans="8:11" ht="15.75" customHeight="1" x14ac:dyDescent="0.25">
      <c r="H604" s="62"/>
      <c r="I604" s="359"/>
      <c r="J604" s="63"/>
      <c r="K604" s="62"/>
    </row>
    <row r="605" spans="8:11" ht="15.75" customHeight="1" x14ac:dyDescent="0.25">
      <c r="H605" s="62"/>
      <c r="I605" s="359"/>
      <c r="J605" s="63"/>
      <c r="K605" s="62"/>
    </row>
    <row r="606" spans="8:11" ht="15.75" customHeight="1" x14ac:dyDescent="0.25">
      <c r="H606" s="62"/>
      <c r="I606" s="359"/>
      <c r="J606" s="63"/>
      <c r="K606" s="62"/>
    </row>
    <row r="607" spans="8:11" ht="15.75" customHeight="1" x14ac:dyDescent="0.25">
      <c r="H607" s="62"/>
      <c r="I607" s="359"/>
      <c r="J607" s="63"/>
      <c r="K607" s="62"/>
    </row>
    <row r="608" spans="8:11" ht="15.75" customHeight="1" x14ac:dyDescent="0.25">
      <c r="H608" s="62"/>
      <c r="I608" s="359"/>
      <c r="J608" s="63"/>
      <c r="K608" s="62"/>
    </row>
    <row r="609" spans="8:11" ht="15.75" customHeight="1" x14ac:dyDescent="0.25">
      <c r="H609" s="62"/>
      <c r="I609" s="359"/>
      <c r="J609" s="63"/>
      <c r="K609" s="62"/>
    </row>
    <row r="610" spans="8:11" ht="15.75" customHeight="1" x14ac:dyDescent="0.25">
      <c r="H610" s="62"/>
      <c r="I610" s="359"/>
      <c r="J610" s="63"/>
      <c r="K610" s="62"/>
    </row>
    <row r="611" spans="8:11" ht="15.75" customHeight="1" x14ac:dyDescent="0.25">
      <c r="H611" s="62"/>
      <c r="I611" s="359"/>
      <c r="J611" s="63"/>
      <c r="K611" s="62"/>
    </row>
    <row r="612" spans="8:11" ht="15.75" customHeight="1" x14ac:dyDescent="0.25">
      <c r="H612" s="62"/>
      <c r="I612" s="359"/>
      <c r="J612" s="63"/>
      <c r="K612" s="62"/>
    </row>
    <row r="613" spans="8:11" ht="15.75" customHeight="1" x14ac:dyDescent="0.25">
      <c r="H613" s="62"/>
      <c r="I613" s="359"/>
      <c r="J613" s="63"/>
      <c r="K613" s="62"/>
    </row>
    <row r="614" spans="8:11" ht="15.75" customHeight="1" x14ac:dyDescent="0.25">
      <c r="H614" s="62"/>
      <c r="I614" s="359"/>
      <c r="J614" s="63"/>
      <c r="K614" s="62"/>
    </row>
    <row r="615" spans="8:11" ht="15.75" customHeight="1" x14ac:dyDescent="0.25">
      <c r="H615" s="62"/>
      <c r="I615" s="359"/>
      <c r="J615" s="63"/>
      <c r="K615" s="62"/>
    </row>
    <row r="616" spans="8:11" ht="15.75" customHeight="1" x14ac:dyDescent="0.25">
      <c r="H616" s="62"/>
      <c r="I616" s="359"/>
      <c r="J616" s="63"/>
      <c r="K616" s="62"/>
    </row>
    <row r="617" spans="8:11" ht="15.75" customHeight="1" x14ac:dyDescent="0.25">
      <c r="H617" s="62"/>
      <c r="I617" s="359"/>
      <c r="J617" s="63"/>
      <c r="K617" s="62"/>
    </row>
    <row r="618" spans="8:11" ht="15.75" customHeight="1" x14ac:dyDescent="0.25">
      <c r="H618" s="62"/>
      <c r="I618" s="359"/>
      <c r="J618" s="63"/>
      <c r="K618" s="62"/>
    </row>
    <row r="619" spans="8:11" ht="15.75" customHeight="1" x14ac:dyDescent="0.25">
      <c r="H619" s="62"/>
      <c r="I619" s="359"/>
      <c r="J619" s="63"/>
      <c r="K619" s="62"/>
    </row>
    <row r="620" spans="8:11" ht="15.75" customHeight="1" x14ac:dyDescent="0.25">
      <c r="H620" s="62"/>
      <c r="I620" s="359"/>
      <c r="J620" s="63"/>
      <c r="K620" s="62"/>
    </row>
    <row r="621" spans="8:11" ht="15.75" customHeight="1" x14ac:dyDescent="0.25">
      <c r="H621" s="62"/>
      <c r="I621" s="359"/>
      <c r="J621" s="63"/>
      <c r="K621" s="62"/>
    </row>
    <row r="622" spans="8:11" ht="15.75" customHeight="1" x14ac:dyDescent="0.25">
      <c r="H622" s="62"/>
      <c r="I622" s="359"/>
      <c r="J622" s="63"/>
      <c r="K622" s="62"/>
    </row>
    <row r="623" spans="8:11" ht="15.75" customHeight="1" x14ac:dyDescent="0.25">
      <c r="H623" s="62"/>
      <c r="I623" s="359"/>
      <c r="J623" s="63"/>
      <c r="K623" s="62"/>
    </row>
    <row r="624" spans="8:11" ht="15.75" customHeight="1" x14ac:dyDescent="0.25">
      <c r="H624" s="62"/>
      <c r="I624" s="359"/>
      <c r="J624" s="63"/>
      <c r="K624" s="62"/>
    </row>
    <row r="625" spans="8:11" ht="15.75" customHeight="1" x14ac:dyDescent="0.25">
      <c r="H625" s="62"/>
      <c r="I625" s="359"/>
      <c r="J625" s="63"/>
      <c r="K625" s="62"/>
    </row>
    <row r="626" spans="8:11" ht="15.75" customHeight="1" x14ac:dyDescent="0.25">
      <c r="H626" s="62"/>
      <c r="I626" s="359"/>
      <c r="J626" s="63"/>
      <c r="K626" s="62"/>
    </row>
    <row r="627" spans="8:11" ht="15.75" customHeight="1" x14ac:dyDescent="0.25">
      <c r="H627" s="62"/>
      <c r="I627" s="359"/>
      <c r="J627" s="63"/>
      <c r="K627" s="62"/>
    </row>
    <row r="628" spans="8:11" ht="15.75" customHeight="1" x14ac:dyDescent="0.25">
      <c r="H628" s="62"/>
      <c r="I628" s="359"/>
      <c r="J628" s="63"/>
      <c r="K628" s="62"/>
    </row>
    <row r="629" spans="8:11" ht="15.75" customHeight="1" x14ac:dyDescent="0.25">
      <c r="H629" s="62"/>
      <c r="I629" s="359"/>
      <c r="J629" s="63"/>
      <c r="K629" s="62"/>
    </row>
    <row r="630" spans="8:11" ht="15.75" customHeight="1" x14ac:dyDescent="0.25">
      <c r="H630" s="62"/>
      <c r="I630" s="359"/>
      <c r="J630" s="63"/>
      <c r="K630" s="62"/>
    </row>
    <row r="631" spans="8:11" ht="15.75" customHeight="1" x14ac:dyDescent="0.25">
      <c r="H631" s="62"/>
      <c r="I631" s="359"/>
      <c r="J631" s="63"/>
      <c r="K631" s="62"/>
    </row>
    <row r="632" spans="8:11" ht="15.75" customHeight="1" x14ac:dyDescent="0.25">
      <c r="H632" s="62"/>
      <c r="I632" s="359"/>
      <c r="J632" s="63"/>
      <c r="K632" s="62"/>
    </row>
    <row r="633" spans="8:11" ht="15.75" customHeight="1" x14ac:dyDescent="0.25">
      <c r="H633" s="62"/>
      <c r="I633" s="359"/>
      <c r="J633" s="63"/>
      <c r="K633" s="62"/>
    </row>
    <row r="634" spans="8:11" ht="15.75" customHeight="1" x14ac:dyDescent="0.25">
      <c r="H634" s="62"/>
      <c r="I634" s="359"/>
      <c r="J634" s="63"/>
      <c r="K634" s="62"/>
    </row>
    <row r="635" spans="8:11" ht="15.75" customHeight="1" x14ac:dyDescent="0.25">
      <c r="H635" s="62"/>
      <c r="I635" s="359"/>
      <c r="J635" s="63"/>
      <c r="K635" s="62"/>
    </row>
    <row r="636" spans="8:11" ht="15.75" customHeight="1" x14ac:dyDescent="0.25">
      <c r="H636" s="62"/>
      <c r="I636" s="359"/>
      <c r="J636" s="63"/>
      <c r="K636" s="62"/>
    </row>
    <row r="637" spans="8:11" ht="15.75" customHeight="1" x14ac:dyDescent="0.25">
      <c r="H637" s="62"/>
      <c r="I637" s="359"/>
      <c r="J637" s="63"/>
      <c r="K637" s="62"/>
    </row>
    <row r="638" spans="8:11" ht="15.75" customHeight="1" x14ac:dyDescent="0.25">
      <c r="H638" s="62"/>
      <c r="I638" s="359"/>
      <c r="J638" s="63"/>
      <c r="K638" s="62"/>
    </row>
    <row r="639" spans="8:11" ht="15.75" customHeight="1" x14ac:dyDescent="0.25">
      <c r="H639" s="62"/>
      <c r="I639" s="359"/>
      <c r="J639" s="63"/>
      <c r="K639" s="62"/>
    </row>
    <row r="640" spans="8:11" ht="15.75" customHeight="1" x14ac:dyDescent="0.25">
      <c r="H640" s="62"/>
      <c r="I640" s="359"/>
      <c r="J640" s="63"/>
      <c r="K640" s="62"/>
    </row>
    <row r="641" spans="8:11" ht="15.75" customHeight="1" x14ac:dyDescent="0.25">
      <c r="H641" s="62"/>
      <c r="I641" s="359"/>
      <c r="J641" s="63"/>
      <c r="K641" s="62"/>
    </row>
    <row r="642" spans="8:11" ht="15.75" customHeight="1" x14ac:dyDescent="0.25">
      <c r="H642" s="62"/>
      <c r="I642" s="359"/>
      <c r="J642" s="63"/>
      <c r="K642" s="62"/>
    </row>
    <row r="643" spans="8:11" ht="15.75" customHeight="1" x14ac:dyDescent="0.25">
      <c r="H643" s="62"/>
      <c r="I643" s="359"/>
      <c r="J643" s="63"/>
      <c r="K643" s="62"/>
    </row>
    <row r="644" spans="8:11" ht="15.75" customHeight="1" x14ac:dyDescent="0.25">
      <c r="H644" s="62"/>
      <c r="I644" s="359"/>
      <c r="J644" s="63"/>
      <c r="K644" s="62"/>
    </row>
    <row r="645" spans="8:11" ht="15.75" customHeight="1" x14ac:dyDescent="0.25">
      <c r="H645" s="62"/>
      <c r="I645" s="359"/>
      <c r="J645" s="63"/>
      <c r="K645" s="62"/>
    </row>
    <row r="646" spans="8:11" ht="15.75" customHeight="1" x14ac:dyDescent="0.25">
      <c r="H646" s="62"/>
      <c r="I646" s="359"/>
      <c r="J646" s="63"/>
      <c r="K646" s="62"/>
    </row>
    <row r="647" spans="8:11" ht="15.75" customHeight="1" x14ac:dyDescent="0.25">
      <c r="H647" s="62"/>
      <c r="I647" s="359"/>
      <c r="J647" s="63"/>
      <c r="K647" s="62"/>
    </row>
    <row r="648" spans="8:11" ht="15.75" customHeight="1" x14ac:dyDescent="0.25">
      <c r="H648" s="62"/>
      <c r="I648" s="359"/>
      <c r="J648" s="63"/>
      <c r="K648" s="62"/>
    </row>
    <row r="649" spans="8:11" ht="15.75" customHeight="1" x14ac:dyDescent="0.25">
      <c r="H649" s="62"/>
      <c r="I649" s="359"/>
      <c r="J649" s="63"/>
      <c r="K649" s="62"/>
    </row>
    <row r="650" spans="8:11" ht="15.75" customHeight="1" x14ac:dyDescent="0.25">
      <c r="H650" s="62"/>
      <c r="I650" s="359"/>
      <c r="J650" s="63"/>
      <c r="K650" s="62"/>
    </row>
    <row r="651" spans="8:11" ht="15.75" customHeight="1" x14ac:dyDescent="0.25">
      <c r="H651" s="62"/>
      <c r="I651" s="359"/>
      <c r="J651" s="63"/>
      <c r="K651" s="62"/>
    </row>
    <row r="652" spans="8:11" ht="15.75" customHeight="1" x14ac:dyDescent="0.25">
      <c r="H652" s="62"/>
      <c r="I652" s="359"/>
      <c r="J652" s="63"/>
      <c r="K652" s="62"/>
    </row>
    <row r="653" spans="8:11" ht="15.75" customHeight="1" x14ac:dyDescent="0.25">
      <c r="H653" s="62"/>
      <c r="I653" s="359"/>
      <c r="J653" s="63"/>
      <c r="K653" s="62"/>
    </row>
    <row r="654" spans="8:11" ht="15.75" customHeight="1" x14ac:dyDescent="0.25">
      <c r="H654" s="62"/>
      <c r="I654" s="359"/>
      <c r="J654" s="63"/>
      <c r="K654" s="62"/>
    </row>
    <row r="655" spans="8:11" ht="15.75" customHeight="1" x14ac:dyDescent="0.25">
      <c r="H655" s="62"/>
      <c r="I655" s="359"/>
      <c r="J655" s="63"/>
      <c r="K655" s="62"/>
    </row>
    <row r="656" spans="8:11" ht="15.75" customHeight="1" x14ac:dyDescent="0.25">
      <c r="H656" s="62"/>
      <c r="I656" s="359"/>
      <c r="J656" s="63"/>
      <c r="K656" s="62"/>
    </row>
    <row r="657" spans="8:11" ht="15.75" customHeight="1" x14ac:dyDescent="0.25">
      <c r="H657" s="62"/>
      <c r="I657" s="359"/>
      <c r="J657" s="63"/>
      <c r="K657" s="62"/>
    </row>
    <row r="658" spans="8:11" ht="15.75" customHeight="1" x14ac:dyDescent="0.25">
      <c r="H658" s="62"/>
      <c r="I658" s="359"/>
      <c r="J658" s="63"/>
      <c r="K658" s="62"/>
    </row>
    <row r="659" spans="8:11" ht="15.75" customHeight="1" x14ac:dyDescent="0.25">
      <c r="H659" s="62"/>
      <c r="I659" s="359"/>
      <c r="J659" s="63"/>
      <c r="K659" s="62"/>
    </row>
    <row r="660" spans="8:11" ht="15.75" customHeight="1" x14ac:dyDescent="0.25">
      <c r="H660" s="62"/>
      <c r="I660" s="359"/>
      <c r="J660" s="63"/>
      <c r="K660" s="62"/>
    </row>
    <row r="661" spans="8:11" ht="15.75" customHeight="1" x14ac:dyDescent="0.25">
      <c r="H661" s="62"/>
      <c r="I661" s="359"/>
      <c r="J661" s="63"/>
      <c r="K661" s="62"/>
    </row>
    <row r="662" spans="8:11" ht="15.75" customHeight="1" x14ac:dyDescent="0.25">
      <c r="H662" s="62"/>
      <c r="I662" s="359"/>
      <c r="J662" s="63"/>
      <c r="K662" s="62"/>
    </row>
    <row r="663" spans="8:11" ht="15.75" customHeight="1" x14ac:dyDescent="0.25">
      <c r="H663" s="62"/>
      <c r="I663" s="359"/>
      <c r="J663" s="63"/>
      <c r="K663" s="62"/>
    </row>
    <row r="664" spans="8:11" ht="15.75" customHeight="1" x14ac:dyDescent="0.25">
      <c r="H664" s="62"/>
      <c r="I664" s="359"/>
      <c r="J664" s="63"/>
      <c r="K664" s="62"/>
    </row>
    <row r="665" spans="8:11" ht="15.75" customHeight="1" x14ac:dyDescent="0.25">
      <c r="H665" s="62"/>
      <c r="I665" s="359"/>
      <c r="J665" s="63"/>
      <c r="K665" s="62"/>
    </row>
    <row r="666" spans="8:11" ht="15.75" customHeight="1" x14ac:dyDescent="0.25">
      <c r="H666" s="62"/>
      <c r="I666" s="359"/>
      <c r="J666" s="63"/>
      <c r="K666" s="62"/>
    </row>
    <row r="667" spans="8:11" ht="15.75" customHeight="1" x14ac:dyDescent="0.25">
      <c r="H667" s="62"/>
      <c r="I667" s="359"/>
      <c r="J667" s="63"/>
      <c r="K667" s="62"/>
    </row>
    <row r="668" spans="8:11" ht="15.75" customHeight="1" x14ac:dyDescent="0.25">
      <c r="H668" s="62"/>
      <c r="I668" s="359"/>
      <c r="J668" s="63"/>
      <c r="K668" s="62"/>
    </row>
    <row r="669" spans="8:11" ht="15.75" customHeight="1" x14ac:dyDescent="0.25">
      <c r="H669" s="62"/>
      <c r="I669" s="359"/>
      <c r="J669" s="63"/>
      <c r="K669" s="62"/>
    </row>
    <row r="670" spans="8:11" ht="15.75" customHeight="1" x14ac:dyDescent="0.25">
      <c r="H670" s="62"/>
      <c r="I670" s="359"/>
      <c r="J670" s="63"/>
      <c r="K670" s="62"/>
    </row>
    <row r="671" spans="8:11" ht="15.75" customHeight="1" x14ac:dyDescent="0.25">
      <c r="H671" s="62"/>
      <c r="I671" s="359"/>
      <c r="J671" s="63"/>
      <c r="K671" s="62"/>
    </row>
    <row r="672" spans="8:11" ht="15.75" customHeight="1" x14ac:dyDescent="0.25">
      <c r="H672" s="62"/>
      <c r="I672" s="359"/>
      <c r="J672" s="63"/>
      <c r="K672" s="62"/>
    </row>
    <row r="673" spans="8:11" ht="15.75" customHeight="1" x14ac:dyDescent="0.25">
      <c r="H673" s="62"/>
      <c r="I673" s="359"/>
      <c r="J673" s="63"/>
      <c r="K673" s="62"/>
    </row>
    <row r="674" spans="8:11" ht="15.75" customHeight="1" x14ac:dyDescent="0.25">
      <c r="H674" s="62"/>
      <c r="I674" s="359"/>
      <c r="J674" s="63"/>
      <c r="K674" s="62"/>
    </row>
    <row r="675" spans="8:11" ht="15.75" customHeight="1" x14ac:dyDescent="0.25">
      <c r="H675" s="62"/>
      <c r="I675" s="359"/>
      <c r="J675" s="63"/>
      <c r="K675" s="62"/>
    </row>
    <row r="676" spans="8:11" ht="15.75" customHeight="1" x14ac:dyDescent="0.25">
      <c r="H676" s="62"/>
      <c r="I676" s="359"/>
      <c r="J676" s="63"/>
      <c r="K676" s="62"/>
    </row>
    <row r="677" spans="8:11" ht="15.75" customHeight="1" x14ac:dyDescent="0.25">
      <c r="H677" s="62"/>
      <c r="I677" s="359"/>
      <c r="J677" s="63"/>
      <c r="K677" s="62"/>
    </row>
    <row r="678" spans="8:11" ht="15.75" customHeight="1" x14ac:dyDescent="0.25">
      <c r="H678" s="62"/>
      <c r="I678" s="359"/>
      <c r="J678" s="63"/>
      <c r="K678" s="62"/>
    </row>
    <row r="679" spans="8:11" ht="15.75" customHeight="1" x14ac:dyDescent="0.25">
      <c r="H679" s="62"/>
      <c r="I679" s="359"/>
      <c r="J679" s="63"/>
      <c r="K679" s="62"/>
    </row>
    <row r="680" spans="8:11" ht="15.75" customHeight="1" x14ac:dyDescent="0.25">
      <c r="H680" s="62"/>
      <c r="I680" s="359"/>
      <c r="J680" s="63"/>
      <c r="K680" s="62"/>
    </row>
    <row r="681" spans="8:11" ht="15.75" customHeight="1" x14ac:dyDescent="0.25">
      <c r="H681" s="62"/>
      <c r="I681" s="359"/>
      <c r="J681" s="63"/>
      <c r="K681" s="62"/>
    </row>
    <row r="682" spans="8:11" ht="15.75" customHeight="1" x14ac:dyDescent="0.25">
      <c r="H682" s="62"/>
      <c r="I682" s="359"/>
      <c r="J682" s="63"/>
      <c r="K682" s="62"/>
    </row>
    <row r="683" spans="8:11" ht="15.75" customHeight="1" x14ac:dyDescent="0.25">
      <c r="H683" s="62"/>
      <c r="I683" s="359"/>
      <c r="J683" s="63"/>
      <c r="K683" s="62"/>
    </row>
    <row r="684" spans="8:11" ht="15.75" customHeight="1" x14ac:dyDescent="0.25">
      <c r="H684" s="62"/>
      <c r="I684" s="359"/>
      <c r="J684" s="63"/>
      <c r="K684" s="62"/>
    </row>
    <row r="685" spans="8:11" ht="15.75" customHeight="1" x14ac:dyDescent="0.25">
      <c r="H685" s="62"/>
      <c r="I685" s="359"/>
      <c r="J685" s="63"/>
      <c r="K685" s="62"/>
    </row>
    <row r="686" spans="8:11" ht="15.75" customHeight="1" x14ac:dyDescent="0.25">
      <c r="H686" s="62"/>
      <c r="I686" s="359"/>
      <c r="J686" s="63"/>
      <c r="K686" s="62"/>
    </row>
    <row r="687" spans="8:11" ht="15.75" customHeight="1" x14ac:dyDescent="0.25">
      <c r="H687" s="62"/>
      <c r="I687" s="359"/>
      <c r="J687" s="63"/>
      <c r="K687" s="62"/>
    </row>
    <row r="688" spans="8:11" ht="15.75" customHeight="1" x14ac:dyDescent="0.25">
      <c r="H688" s="62"/>
      <c r="I688" s="359"/>
      <c r="J688" s="63"/>
      <c r="K688" s="62"/>
    </row>
    <row r="689" spans="8:11" ht="15.75" customHeight="1" x14ac:dyDescent="0.25">
      <c r="H689" s="62"/>
      <c r="I689" s="359"/>
      <c r="J689" s="63"/>
      <c r="K689" s="62"/>
    </row>
    <row r="690" spans="8:11" ht="15.75" customHeight="1" x14ac:dyDescent="0.25">
      <c r="H690" s="62"/>
      <c r="I690" s="359"/>
      <c r="J690" s="63"/>
      <c r="K690" s="62"/>
    </row>
    <row r="691" spans="8:11" ht="15.75" customHeight="1" x14ac:dyDescent="0.25">
      <c r="H691" s="62"/>
      <c r="I691" s="359"/>
      <c r="J691" s="63"/>
      <c r="K691" s="62"/>
    </row>
    <row r="692" spans="8:11" ht="15.75" customHeight="1" x14ac:dyDescent="0.25">
      <c r="H692" s="62"/>
      <c r="I692" s="359"/>
      <c r="J692" s="63"/>
      <c r="K692" s="62"/>
    </row>
    <row r="693" spans="8:11" ht="15.75" customHeight="1" x14ac:dyDescent="0.25">
      <c r="H693" s="62"/>
      <c r="I693" s="359"/>
      <c r="J693" s="63"/>
      <c r="K693" s="62"/>
    </row>
    <row r="694" spans="8:11" ht="15.75" customHeight="1" x14ac:dyDescent="0.25">
      <c r="H694" s="62"/>
      <c r="I694" s="359"/>
      <c r="J694" s="63"/>
      <c r="K694" s="62"/>
    </row>
    <row r="695" spans="8:11" ht="15.75" customHeight="1" x14ac:dyDescent="0.25">
      <c r="H695" s="62"/>
      <c r="I695" s="359"/>
      <c r="J695" s="63"/>
      <c r="K695" s="62"/>
    </row>
    <row r="696" spans="8:11" ht="15.75" customHeight="1" x14ac:dyDescent="0.25">
      <c r="H696" s="62"/>
      <c r="I696" s="359"/>
      <c r="J696" s="63"/>
      <c r="K696" s="62"/>
    </row>
    <row r="697" spans="8:11" ht="15.75" customHeight="1" x14ac:dyDescent="0.25">
      <c r="H697" s="62"/>
      <c r="I697" s="359"/>
      <c r="J697" s="63"/>
      <c r="K697" s="62"/>
    </row>
    <row r="698" spans="8:11" ht="15.75" customHeight="1" x14ac:dyDescent="0.25">
      <c r="H698" s="62"/>
      <c r="I698" s="359"/>
      <c r="J698" s="63"/>
      <c r="K698" s="62"/>
    </row>
    <row r="699" spans="8:11" ht="15.75" customHeight="1" x14ac:dyDescent="0.25">
      <c r="H699" s="62"/>
      <c r="I699" s="359"/>
      <c r="J699" s="63"/>
      <c r="K699" s="62"/>
    </row>
    <row r="700" spans="8:11" ht="15.75" customHeight="1" x14ac:dyDescent="0.25">
      <c r="H700" s="62"/>
      <c r="I700" s="359"/>
      <c r="J700" s="63"/>
      <c r="K700" s="62"/>
    </row>
    <row r="701" spans="8:11" ht="15.75" customHeight="1" x14ac:dyDescent="0.25">
      <c r="H701" s="62"/>
      <c r="I701" s="359"/>
      <c r="J701" s="63"/>
      <c r="K701" s="62"/>
    </row>
    <row r="702" spans="8:11" ht="15.75" customHeight="1" x14ac:dyDescent="0.25">
      <c r="H702" s="62"/>
      <c r="I702" s="359"/>
      <c r="J702" s="63"/>
      <c r="K702" s="62"/>
    </row>
    <row r="703" spans="8:11" ht="15.75" customHeight="1" x14ac:dyDescent="0.25">
      <c r="H703" s="62"/>
      <c r="I703" s="359"/>
      <c r="J703" s="63"/>
      <c r="K703" s="62"/>
    </row>
    <row r="704" spans="8:11" ht="15.75" customHeight="1" x14ac:dyDescent="0.25">
      <c r="H704" s="62"/>
      <c r="I704" s="359"/>
      <c r="J704" s="63"/>
      <c r="K704" s="62"/>
    </row>
    <row r="705" spans="8:11" ht="15.75" customHeight="1" x14ac:dyDescent="0.25">
      <c r="H705" s="62"/>
      <c r="I705" s="359"/>
      <c r="J705" s="63"/>
      <c r="K705" s="62"/>
    </row>
    <row r="706" spans="8:11" ht="15.75" customHeight="1" x14ac:dyDescent="0.25">
      <c r="H706" s="62"/>
      <c r="I706" s="359"/>
      <c r="J706" s="63"/>
      <c r="K706" s="62"/>
    </row>
    <row r="707" spans="8:11" ht="15.75" customHeight="1" x14ac:dyDescent="0.25">
      <c r="H707" s="62"/>
      <c r="I707" s="359"/>
      <c r="J707" s="63"/>
      <c r="K707" s="62"/>
    </row>
    <row r="708" spans="8:11" ht="15.75" customHeight="1" x14ac:dyDescent="0.25">
      <c r="H708" s="62"/>
      <c r="I708" s="359"/>
      <c r="J708" s="63"/>
      <c r="K708" s="62"/>
    </row>
    <row r="709" spans="8:11" ht="15.75" customHeight="1" x14ac:dyDescent="0.25">
      <c r="H709" s="62"/>
      <c r="I709" s="359"/>
      <c r="J709" s="63"/>
      <c r="K709" s="62"/>
    </row>
    <row r="710" spans="8:11" ht="15.75" customHeight="1" x14ac:dyDescent="0.25">
      <c r="H710" s="62"/>
      <c r="I710" s="359"/>
      <c r="J710" s="63"/>
      <c r="K710" s="62"/>
    </row>
    <row r="711" spans="8:11" ht="15.75" customHeight="1" x14ac:dyDescent="0.25">
      <c r="H711" s="62"/>
      <c r="I711" s="359"/>
      <c r="J711" s="63"/>
      <c r="K711" s="62"/>
    </row>
    <row r="712" spans="8:11" ht="15.75" customHeight="1" x14ac:dyDescent="0.25">
      <c r="H712" s="62"/>
      <c r="I712" s="359"/>
      <c r="J712" s="63"/>
      <c r="K712" s="62"/>
    </row>
    <row r="713" spans="8:11" ht="15.75" customHeight="1" x14ac:dyDescent="0.25">
      <c r="H713" s="62"/>
      <c r="I713" s="359"/>
      <c r="J713" s="63"/>
      <c r="K713" s="62"/>
    </row>
    <row r="714" spans="8:11" ht="15.75" customHeight="1" x14ac:dyDescent="0.25">
      <c r="H714" s="62"/>
      <c r="I714" s="359"/>
      <c r="J714" s="63"/>
      <c r="K714" s="62"/>
    </row>
    <row r="715" spans="8:11" ht="15.75" customHeight="1" x14ac:dyDescent="0.25">
      <c r="H715" s="62"/>
      <c r="I715" s="359"/>
      <c r="J715" s="63"/>
      <c r="K715" s="62"/>
    </row>
    <row r="716" spans="8:11" ht="15.75" customHeight="1" x14ac:dyDescent="0.25">
      <c r="H716" s="62"/>
      <c r="I716" s="359"/>
      <c r="J716" s="63"/>
      <c r="K716" s="62"/>
    </row>
    <row r="717" spans="8:11" ht="15.75" customHeight="1" x14ac:dyDescent="0.25">
      <c r="H717" s="62"/>
      <c r="I717" s="359"/>
      <c r="J717" s="63"/>
      <c r="K717" s="62"/>
    </row>
    <row r="718" spans="8:11" ht="15.75" customHeight="1" x14ac:dyDescent="0.25">
      <c r="H718" s="62"/>
      <c r="I718" s="359"/>
      <c r="J718" s="63"/>
      <c r="K718" s="62"/>
    </row>
    <row r="719" spans="8:11" ht="15.75" customHeight="1" x14ac:dyDescent="0.25">
      <c r="H719" s="62"/>
      <c r="I719" s="359"/>
      <c r="J719" s="63"/>
      <c r="K719" s="62"/>
    </row>
    <row r="720" spans="8:11" ht="15.75" customHeight="1" x14ac:dyDescent="0.25">
      <c r="H720" s="62"/>
      <c r="I720" s="359"/>
      <c r="J720" s="63"/>
      <c r="K720" s="62"/>
    </row>
    <row r="721" spans="8:11" ht="15.75" customHeight="1" x14ac:dyDescent="0.25">
      <c r="H721" s="62"/>
      <c r="I721" s="359"/>
      <c r="J721" s="63"/>
      <c r="K721" s="62"/>
    </row>
    <row r="722" spans="8:11" ht="15.75" customHeight="1" x14ac:dyDescent="0.25">
      <c r="H722" s="62"/>
      <c r="I722" s="359"/>
      <c r="J722" s="63"/>
      <c r="K722" s="62"/>
    </row>
    <row r="723" spans="8:11" ht="15.75" customHeight="1" x14ac:dyDescent="0.25">
      <c r="H723" s="62"/>
      <c r="I723" s="359"/>
      <c r="J723" s="63"/>
      <c r="K723" s="62"/>
    </row>
    <row r="724" spans="8:11" ht="15.75" customHeight="1" x14ac:dyDescent="0.25">
      <c r="H724" s="62"/>
      <c r="I724" s="359"/>
      <c r="J724" s="63"/>
      <c r="K724" s="62"/>
    </row>
    <row r="725" spans="8:11" ht="15.75" customHeight="1" x14ac:dyDescent="0.25">
      <c r="H725" s="62"/>
      <c r="I725" s="359"/>
      <c r="J725" s="63"/>
      <c r="K725" s="62"/>
    </row>
    <row r="726" spans="8:11" ht="15.75" customHeight="1" x14ac:dyDescent="0.25">
      <c r="H726" s="62"/>
      <c r="I726" s="359"/>
      <c r="J726" s="63"/>
      <c r="K726" s="62"/>
    </row>
    <row r="727" spans="8:11" ht="15.75" customHeight="1" x14ac:dyDescent="0.25">
      <c r="H727" s="62"/>
      <c r="I727" s="359"/>
      <c r="J727" s="63"/>
      <c r="K727" s="62"/>
    </row>
    <row r="728" spans="8:11" ht="15.75" customHeight="1" x14ac:dyDescent="0.25">
      <c r="H728" s="62"/>
      <c r="I728" s="359"/>
      <c r="J728" s="63"/>
      <c r="K728" s="62"/>
    </row>
    <row r="729" spans="8:11" ht="15.75" customHeight="1" x14ac:dyDescent="0.25">
      <c r="H729" s="62"/>
      <c r="I729" s="359"/>
      <c r="J729" s="63"/>
      <c r="K729" s="62"/>
    </row>
    <row r="730" spans="8:11" ht="15.75" customHeight="1" x14ac:dyDescent="0.25">
      <c r="H730" s="62"/>
      <c r="I730" s="359"/>
      <c r="J730" s="63"/>
      <c r="K730" s="62"/>
    </row>
    <row r="731" spans="8:11" ht="15.75" customHeight="1" x14ac:dyDescent="0.25">
      <c r="H731" s="62"/>
      <c r="I731" s="359"/>
      <c r="J731" s="63"/>
      <c r="K731" s="62"/>
    </row>
    <row r="732" spans="8:11" ht="15.75" customHeight="1" x14ac:dyDescent="0.25">
      <c r="H732" s="62"/>
      <c r="I732" s="359"/>
      <c r="J732" s="63"/>
      <c r="K732" s="62"/>
    </row>
    <row r="733" spans="8:11" ht="15.75" customHeight="1" x14ac:dyDescent="0.25">
      <c r="H733" s="62"/>
      <c r="I733" s="359"/>
      <c r="J733" s="63"/>
      <c r="K733" s="62"/>
    </row>
    <row r="734" spans="8:11" ht="15.75" customHeight="1" x14ac:dyDescent="0.25">
      <c r="H734" s="62"/>
      <c r="I734" s="359"/>
      <c r="J734" s="63"/>
      <c r="K734" s="62"/>
    </row>
    <row r="735" spans="8:11" ht="15.75" customHeight="1" x14ac:dyDescent="0.25">
      <c r="H735" s="62"/>
      <c r="I735" s="359"/>
      <c r="J735" s="63"/>
      <c r="K735" s="62"/>
    </row>
    <row r="736" spans="8:11" ht="15.75" customHeight="1" x14ac:dyDescent="0.25">
      <c r="H736" s="62"/>
      <c r="I736" s="359"/>
      <c r="J736" s="63"/>
      <c r="K736" s="62"/>
    </row>
    <row r="737" spans="8:11" ht="15.75" customHeight="1" x14ac:dyDescent="0.25">
      <c r="H737" s="62"/>
      <c r="I737" s="359"/>
      <c r="J737" s="63"/>
      <c r="K737" s="62"/>
    </row>
    <row r="738" spans="8:11" ht="15.75" customHeight="1" x14ac:dyDescent="0.25">
      <c r="H738" s="62"/>
      <c r="I738" s="359"/>
      <c r="J738" s="63"/>
      <c r="K738" s="62"/>
    </row>
    <row r="739" spans="8:11" ht="15.75" customHeight="1" x14ac:dyDescent="0.25">
      <c r="H739" s="62"/>
      <c r="I739" s="359"/>
      <c r="J739" s="63"/>
      <c r="K739" s="62"/>
    </row>
    <row r="740" spans="8:11" ht="15.75" customHeight="1" x14ac:dyDescent="0.25">
      <c r="H740" s="62"/>
      <c r="I740" s="359"/>
      <c r="J740" s="63"/>
      <c r="K740" s="62"/>
    </row>
    <row r="741" spans="8:11" ht="15.75" customHeight="1" x14ac:dyDescent="0.25">
      <c r="H741" s="62"/>
      <c r="I741" s="359"/>
      <c r="J741" s="63"/>
      <c r="K741" s="62"/>
    </row>
    <row r="742" spans="8:11" ht="15.75" customHeight="1" x14ac:dyDescent="0.25">
      <c r="H742" s="62"/>
      <c r="I742" s="359"/>
      <c r="J742" s="63"/>
      <c r="K742" s="62"/>
    </row>
    <row r="743" spans="8:11" ht="15.75" customHeight="1" x14ac:dyDescent="0.25">
      <c r="H743" s="62"/>
      <c r="I743" s="359"/>
      <c r="J743" s="63"/>
      <c r="K743" s="62"/>
    </row>
    <row r="744" spans="8:11" ht="15.75" customHeight="1" x14ac:dyDescent="0.25">
      <c r="H744" s="62"/>
      <c r="I744" s="359"/>
      <c r="J744" s="63"/>
      <c r="K744" s="62"/>
    </row>
    <row r="745" spans="8:11" ht="15.75" customHeight="1" x14ac:dyDescent="0.25">
      <c r="H745" s="62"/>
      <c r="I745" s="359"/>
      <c r="J745" s="63"/>
      <c r="K745" s="62"/>
    </row>
    <row r="746" spans="8:11" ht="15.75" customHeight="1" x14ac:dyDescent="0.25">
      <c r="H746" s="62"/>
      <c r="I746" s="359"/>
      <c r="J746" s="63"/>
      <c r="K746" s="62"/>
    </row>
    <row r="747" spans="8:11" ht="15.75" customHeight="1" x14ac:dyDescent="0.25">
      <c r="H747" s="62"/>
      <c r="I747" s="359"/>
      <c r="J747" s="63"/>
      <c r="K747" s="62"/>
    </row>
    <row r="748" spans="8:11" ht="15.75" customHeight="1" x14ac:dyDescent="0.25">
      <c r="H748" s="62"/>
      <c r="I748" s="359"/>
      <c r="J748" s="63"/>
      <c r="K748" s="62"/>
    </row>
    <row r="749" spans="8:11" ht="15.75" customHeight="1" x14ac:dyDescent="0.25">
      <c r="H749" s="62"/>
      <c r="I749" s="359"/>
      <c r="J749" s="63"/>
      <c r="K749" s="62"/>
    </row>
    <row r="750" spans="8:11" ht="15.75" customHeight="1" x14ac:dyDescent="0.25">
      <c r="H750" s="62"/>
      <c r="I750" s="359"/>
      <c r="J750" s="63"/>
      <c r="K750" s="62"/>
    </row>
    <row r="751" spans="8:11" ht="15.75" customHeight="1" x14ac:dyDescent="0.25">
      <c r="H751" s="62"/>
      <c r="I751" s="359"/>
      <c r="J751" s="63"/>
      <c r="K751" s="62"/>
    </row>
    <row r="752" spans="8:11" ht="15.75" customHeight="1" x14ac:dyDescent="0.25">
      <c r="H752" s="62"/>
      <c r="I752" s="359"/>
      <c r="J752" s="63"/>
      <c r="K752" s="62"/>
    </row>
    <row r="753" spans="8:11" ht="15.75" customHeight="1" x14ac:dyDescent="0.25">
      <c r="H753" s="62"/>
      <c r="I753" s="359"/>
      <c r="J753" s="63"/>
      <c r="K753" s="62"/>
    </row>
    <row r="754" spans="8:11" ht="15.75" customHeight="1" x14ac:dyDescent="0.25">
      <c r="H754" s="62"/>
      <c r="I754" s="359"/>
      <c r="J754" s="63"/>
      <c r="K754" s="62"/>
    </row>
    <row r="755" spans="8:11" ht="15.75" customHeight="1" x14ac:dyDescent="0.25">
      <c r="H755" s="62"/>
      <c r="I755" s="359"/>
      <c r="J755" s="63"/>
      <c r="K755" s="62"/>
    </row>
    <row r="756" spans="8:11" ht="15.75" customHeight="1" x14ac:dyDescent="0.25">
      <c r="H756" s="62"/>
      <c r="I756" s="359"/>
      <c r="J756" s="63"/>
      <c r="K756" s="62"/>
    </row>
    <row r="757" spans="8:11" ht="15.75" customHeight="1" x14ac:dyDescent="0.25">
      <c r="H757" s="62"/>
      <c r="I757" s="359"/>
      <c r="J757" s="63"/>
      <c r="K757" s="62"/>
    </row>
    <row r="758" spans="8:11" ht="15.75" customHeight="1" x14ac:dyDescent="0.25">
      <c r="H758" s="62"/>
      <c r="I758" s="359"/>
      <c r="J758" s="63"/>
      <c r="K758" s="62"/>
    </row>
    <row r="759" spans="8:11" ht="15.75" customHeight="1" x14ac:dyDescent="0.25">
      <c r="H759" s="62"/>
      <c r="I759" s="359"/>
      <c r="J759" s="63"/>
      <c r="K759" s="62"/>
    </row>
    <row r="760" spans="8:11" ht="15.75" customHeight="1" x14ac:dyDescent="0.25">
      <c r="H760" s="62"/>
      <c r="I760" s="359"/>
      <c r="J760" s="63"/>
      <c r="K760" s="62"/>
    </row>
    <row r="761" spans="8:11" ht="15.75" customHeight="1" x14ac:dyDescent="0.25">
      <c r="H761" s="62"/>
      <c r="I761" s="359"/>
      <c r="J761" s="63"/>
      <c r="K761" s="62"/>
    </row>
    <row r="762" spans="8:11" ht="15.75" customHeight="1" x14ac:dyDescent="0.25">
      <c r="H762" s="62"/>
      <c r="I762" s="359"/>
      <c r="J762" s="63"/>
      <c r="K762" s="62"/>
    </row>
    <row r="763" spans="8:11" ht="15.75" customHeight="1" x14ac:dyDescent="0.25">
      <c r="H763" s="62"/>
      <c r="I763" s="359"/>
      <c r="J763" s="63"/>
      <c r="K763" s="62"/>
    </row>
    <row r="764" spans="8:11" ht="15.75" customHeight="1" x14ac:dyDescent="0.25">
      <c r="H764" s="62"/>
      <c r="I764" s="359"/>
      <c r="J764" s="63"/>
      <c r="K764" s="62"/>
    </row>
    <row r="765" spans="8:11" ht="15.75" customHeight="1" x14ac:dyDescent="0.25">
      <c r="H765" s="62"/>
      <c r="I765" s="359"/>
      <c r="J765" s="63"/>
      <c r="K765" s="62"/>
    </row>
    <row r="766" spans="8:11" ht="15.75" customHeight="1" x14ac:dyDescent="0.25">
      <c r="H766" s="62"/>
      <c r="I766" s="359"/>
      <c r="J766" s="63"/>
      <c r="K766" s="62"/>
    </row>
    <row r="767" spans="8:11" ht="15.75" customHeight="1" x14ac:dyDescent="0.25">
      <c r="H767" s="62"/>
      <c r="I767" s="359"/>
      <c r="J767" s="63"/>
      <c r="K767" s="62"/>
    </row>
    <row r="768" spans="8:11" ht="15.75" customHeight="1" x14ac:dyDescent="0.25">
      <c r="H768" s="62"/>
      <c r="I768" s="359"/>
      <c r="J768" s="63"/>
      <c r="K768" s="62"/>
    </row>
    <row r="769" spans="8:11" ht="15.75" customHeight="1" x14ac:dyDescent="0.25">
      <c r="H769" s="62"/>
      <c r="I769" s="359"/>
      <c r="J769" s="63"/>
      <c r="K769" s="62"/>
    </row>
    <row r="770" spans="8:11" ht="15.75" customHeight="1" x14ac:dyDescent="0.25">
      <c r="H770" s="62"/>
      <c r="I770" s="359"/>
      <c r="J770" s="63"/>
      <c r="K770" s="62"/>
    </row>
    <row r="771" spans="8:11" ht="15.75" customHeight="1" x14ac:dyDescent="0.25">
      <c r="H771" s="62"/>
      <c r="I771" s="359"/>
      <c r="J771" s="63"/>
      <c r="K771" s="62"/>
    </row>
    <row r="772" spans="8:11" ht="15.75" customHeight="1" x14ac:dyDescent="0.25">
      <c r="H772" s="62"/>
      <c r="I772" s="359"/>
      <c r="J772" s="63"/>
      <c r="K772" s="62"/>
    </row>
    <row r="773" spans="8:11" ht="15.75" customHeight="1" x14ac:dyDescent="0.25">
      <c r="H773" s="62"/>
      <c r="I773" s="359"/>
      <c r="J773" s="63"/>
      <c r="K773" s="62"/>
    </row>
    <row r="774" spans="8:11" ht="15.75" customHeight="1" x14ac:dyDescent="0.25">
      <c r="H774" s="62"/>
      <c r="I774" s="359"/>
      <c r="J774" s="63"/>
      <c r="K774" s="62"/>
    </row>
    <row r="775" spans="8:11" ht="15.75" customHeight="1" x14ac:dyDescent="0.25">
      <c r="H775" s="62"/>
      <c r="I775" s="359"/>
      <c r="J775" s="63"/>
      <c r="K775" s="62"/>
    </row>
    <row r="776" spans="8:11" ht="15.75" customHeight="1" x14ac:dyDescent="0.25">
      <c r="H776" s="62"/>
      <c r="I776" s="359"/>
      <c r="J776" s="63"/>
      <c r="K776" s="62"/>
    </row>
    <row r="777" spans="8:11" ht="15.75" customHeight="1" x14ac:dyDescent="0.25">
      <c r="H777" s="62"/>
      <c r="I777" s="359"/>
      <c r="J777" s="63"/>
      <c r="K777" s="62"/>
    </row>
    <row r="778" spans="8:11" ht="15.75" customHeight="1" x14ac:dyDescent="0.25">
      <c r="H778" s="62"/>
      <c r="I778" s="359"/>
      <c r="J778" s="63"/>
      <c r="K778" s="62"/>
    </row>
    <row r="779" spans="8:11" ht="15.75" customHeight="1" x14ac:dyDescent="0.25">
      <c r="H779" s="62"/>
      <c r="I779" s="359"/>
      <c r="J779" s="63"/>
      <c r="K779" s="62"/>
    </row>
    <row r="780" spans="8:11" ht="15.75" customHeight="1" x14ac:dyDescent="0.25">
      <c r="H780" s="62"/>
      <c r="I780" s="359"/>
      <c r="J780" s="63"/>
      <c r="K780" s="62"/>
    </row>
    <row r="781" spans="8:11" ht="15.75" customHeight="1" x14ac:dyDescent="0.25">
      <c r="H781" s="62"/>
      <c r="I781" s="359"/>
      <c r="J781" s="63"/>
      <c r="K781" s="62"/>
    </row>
    <row r="782" spans="8:11" ht="15.75" customHeight="1" x14ac:dyDescent="0.25">
      <c r="H782" s="62"/>
      <c r="I782" s="359"/>
      <c r="J782" s="63"/>
      <c r="K782" s="62"/>
    </row>
    <row r="783" spans="8:11" ht="15.75" customHeight="1" x14ac:dyDescent="0.25">
      <c r="H783" s="62"/>
      <c r="I783" s="359"/>
      <c r="J783" s="63"/>
      <c r="K783" s="62"/>
    </row>
    <row r="784" spans="8:11" ht="15.75" customHeight="1" x14ac:dyDescent="0.25">
      <c r="H784" s="62"/>
      <c r="I784" s="359"/>
      <c r="J784" s="63"/>
      <c r="K784" s="62"/>
    </row>
    <row r="785" spans="8:11" ht="15.75" customHeight="1" x14ac:dyDescent="0.25">
      <c r="H785" s="62"/>
      <c r="I785" s="359"/>
      <c r="J785" s="63"/>
      <c r="K785" s="62"/>
    </row>
    <row r="786" spans="8:11" ht="15.75" customHeight="1" x14ac:dyDescent="0.25">
      <c r="H786" s="62"/>
      <c r="I786" s="359"/>
      <c r="J786" s="63"/>
      <c r="K786" s="62"/>
    </row>
    <row r="787" spans="8:11" ht="15.75" customHeight="1" x14ac:dyDescent="0.25">
      <c r="H787" s="62"/>
      <c r="I787" s="359"/>
      <c r="J787" s="63"/>
      <c r="K787" s="62"/>
    </row>
    <row r="788" spans="8:11" ht="15.75" customHeight="1" x14ac:dyDescent="0.25">
      <c r="H788" s="62"/>
      <c r="I788" s="359"/>
      <c r="J788" s="63"/>
      <c r="K788" s="62"/>
    </row>
    <row r="789" spans="8:11" ht="15.75" customHeight="1" x14ac:dyDescent="0.25">
      <c r="H789" s="62"/>
      <c r="I789" s="359"/>
      <c r="J789" s="63"/>
      <c r="K789" s="62"/>
    </row>
    <row r="790" spans="8:11" ht="15.75" customHeight="1" x14ac:dyDescent="0.25">
      <c r="H790" s="62"/>
      <c r="I790" s="359"/>
      <c r="J790" s="63"/>
      <c r="K790" s="62"/>
    </row>
    <row r="791" spans="8:11" ht="15.75" customHeight="1" x14ac:dyDescent="0.25">
      <c r="H791" s="62"/>
      <c r="I791" s="359"/>
      <c r="J791" s="63"/>
      <c r="K791" s="62"/>
    </row>
    <row r="792" spans="8:11" ht="15.75" customHeight="1" x14ac:dyDescent="0.25">
      <c r="H792" s="62"/>
      <c r="I792" s="359"/>
      <c r="J792" s="63"/>
      <c r="K792" s="62"/>
    </row>
    <row r="793" spans="8:11" ht="15.75" customHeight="1" x14ac:dyDescent="0.25">
      <c r="H793" s="62"/>
      <c r="I793" s="359"/>
      <c r="J793" s="63"/>
      <c r="K793" s="62"/>
    </row>
    <row r="794" spans="8:11" ht="15.75" customHeight="1" x14ac:dyDescent="0.25">
      <c r="H794" s="62"/>
      <c r="I794" s="359"/>
      <c r="J794" s="63"/>
      <c r="K794" s="62"/>
    </row>
    <row r="795" spans="8:11" ht="15.75" customHeight="1" x14ac:dyDescent="0.25">
      <c r="H795" s="62"/>
      <c r="I795" s="359"/>
      <c r="J795" s="63"/>
      <c r="K795" s="62"/>
    </row>
    <row r="796" spans="8:11" ht="15.75" customHeight="1" x14ac:dyDescent="0.25">
      <c r="H796" s="62"/>
      <c r="I796" s="359"/>
      <c r="J796" s="63"/>
      <c r="K796" s="62"/>
    </row>
    <row r="797" spans="8:11" ht="15.75" customHeight="1" x14ac:dyDescent="0.25">
      <c r="H797" s="62"/>
      <c r="I797" s="359"/>
      <c r="J797" s="63"/>
      <c r="K797" s="62"/>
    </row>
    <row r="798" spans="8:11" ht="15.75" customHeight="1" x14ac:dyDescent="0.25">
      <c r="H798" s="62"/>
      <c r="I798" s="359"/>
      <c r="J798" s="63"/>
      <c r="K798" s="62"/>
    </row>
    <row r="799" spans="8:11" ht="15.75" customHeight="1" x14ac:dyDescent="0.25">
      <c r="H799" s="62"/>
      <c r="I799" s="359"/>
      <c r="J799" s="63"/>
      <c r="K799" s="62"/>
    </row>
    <row r="800" spans="8:11" ht="15.75" customHeight="1" x14ac:dyDescent="0.25">
      <c r="H800" s="62"/>
      <c r="I800" s="359"/>
      <c r="J800" s="63"/>
      <c r="K800" s="62"/>
    </row>
    <row r="801" spans="8:11" ht="15.75" customHeight="1" x14ac:dyDescent="0.25">
      <c r="H801" s="62"/>
      <c r="I801" s="359"/>
      <c r="J801" s="63"/>
      <c r="K801" s="62"/>
    </row>
    <row r="802" spans="8:11" ht="15.75" customHeight="1" x14ac:dyDescent="0.25">
      <c r="H802" s="62"/>
      <c r="I802" s="359"/>
      <c r="J802" s="63"/>
      <c r="K802" s="62"/>
    </row>
    <row r="803" spans="8:11" ht="15.75" customHeight="1" x14ac:dyDescent="0.25">
      <c r="H803" s="62"/>
      <c r="I803" s="359"/>
      <c r="J803" s="63"/>
      <c r="K803" s="62"/>
    </row>
    <row r="804" spans="8:11" ht="15.75" customHeight="1" x14ac:dyDescent="0.25">
      <c r="H804" s="62"/>
      <c r="I804" s="359"/>
      <c r="J804" s="63"/>
      <c r="K804" s="62"/>
    </row>
    <row r="805" spans="8:11" ht="15.75" customHeight="1" x14ac:dyDescent="0.25">
      <c r="H805" s="62"/>
      <c r="I805" s="359"/>
      <c r="J805" s="63"/>
      <c r="K805" s="62"/>
    </row>
    <row r="806" spans="8:11" ht="15.75" customHeight="1" x14ac:dyDescent="0.25">
      <c r="H806" s="62"/>
      <c r="I806" s="359"/>
      <c r="J806" s="63"/>
      <c r="K806" s="62"/>
    </row>
    <row r="807" spans="8:11" ht="15.75" customHeight="1" x14ac:dyDescent="0.25">
      <c r="H807" s="62"/>
      <c r="I807" s="359"/>
      <c r="J807" s="63"/>
      <c r="K807" s="62"/>
    </row>
    <row r="808" spans="8:11" ht="15.75" customHeight="1" x14ac:dyDescent="0.25">
      <c r="H808" s="62"/>
      <c r="I808" s="359"/>
      <c r="J808" s="63"/>
      <c r="K808" s="62"/>
    </row>
    <row r="809" spans="8:11" ht="15.75" customHeight="1" x14ac:dyDescent="0.25">
      <c r="H809" s="62"/>
      <c r="I809" s="359"/>
      <c r="J809" s="63"/>
      <c r="K809" s="62"/>
    </row>
    <row r="810" spans="8:11" ht="15.75" customHeight="1" x14ac:dyDescent="0.25">
      <c r="H810" s="62"/>
      <c r="I810" s="359"/>
      <c r="J810" s="63"/>
      <c r="K810" s="62"/>
    </row>
    <row r="811" spans="8:11" ht="15.75" customHeight="1" x14ac:dyDescent="0.25">
      <c r="H811" s="62"/>
      <c r="I811" s="359"/>
      <c r="J811" s="63"/>
      <c r="K811" s="62"/>
    </row>
    <row r="812" spans="8:11" ht="15.75" customHeight="1" x14ac:dyDescent="0.25">
      <c r="H812" s="62"/>
      <c r="I812" s="359"/>
      <c r="J812" s="63"/>
      <c r="K812" s="62"/>
    </row>
    <row r="813" spans="8:11" ht="15.75" customHeight="1" x14ac:dyDescent="0.25">
      <c r="H813" s="62"/>
      <c r="I813" s="359"/>
      <c r="J813" s="63"/>
      <c r="K813" s="62"/>
    </row>
    <row r="814" spans="8:11" ht="15.75" customHeight="1" x14ac:dyDescent="0.25">
      <c r="H814" s="62"/>
      <c r="I814" s="359"/>
      <c r="J814" s="63"/>
      <c r="K814" s="62"/>
    </row>
    <row r="815" spans="8:11" ht="15.75" customHeight="1" x14ac:dyDescent="0.25">
      <c r="H815" s="62"/>
      <c r="I815" s="359"/>
      <c r="J815" s="63"/>
      <c r="K815" s="62"/>
    </row>
    <row r="816" spans="8:11" ht="15.75" customHeight="1" x14ac:dyDescent="0.25">
      <c r="H816" s="62"/>
      <c r="I816" s="359"/>
      <c r="J816" s="63"/>
      <c r="K816" s="62"/>
    </row>
    <row r="817" spans="8:11" ht="15.75" customHeight="1" x14ac:dyDescent="0.25">
      <c r="H817" s="62"/>
      <c r="I817" s="359"/>
      <c r="J817" s="63"/>
      <c r="K817" s="62"/>
    </row>
    <row r="818" spans="8:11" ht="15.75" customHeight="1" x14ac:dyDescent="0.25">
      <c r="H818" s="62"/>
      <c r="I818" s="359"/>
      <c r="J818" s="63"/>
      <c r="K818" s="62"/>
    </row>
    <row r="819" spans="8:11" ht="15.75" customHeight="1" x14ac:dyDescent="0.25">
      <c r="H819" s="62"/>
      <c r="I819" s="359"/>
      <c r="J819" s="63"/>
      <c r="K819" s="62"/>
    </row>
    <row r="820" spans="8:11" ht="15.75" customHeight="1" x14ac:dyDescent="0.25">
      <c r="H820" s="62"/>
      <c r="I820" s="359"/>
      <c r="J820" s="63"/>
      <c r="K820" s="62"/>
    </row>
    <row r="821" spans="8:11" ht="15.75" customHeight="1" x14ac:dyDescent="0.25">
      <c r="H821" s="62"/>
      <c r="I821" s="359"/>
      <c r="J821" s="63"/>
      <c r="K821" s="62"/>
    </row>
    <row r="822" spans="8:11" ht="15.75" customHeight="1" x14ac:dyDescent="0.25">
      <c r="H822" s="62"/>
      <c r="I822" s="359"/>
      <c r="J822" s="63"/>
      <c r="K822" s="62"/>
    </row>
    <row r="823" spans="8:11" ht="15.75" customHeight="1" x14ac:dyDescent="0.25">
      <c r="H823" s="62"/>
      <c r="I823" s="359"/>
      <c r="J823" s="63"/>
      <c r="K823" s="62"/>
    </row>
    <row r="824" spans="8:11" ht="15.75" customHeight="1" x14ac:dyDescent="0.25">
      <c r="H824" s="62"/>
      <c r="I824" s="359"/>
      <c r="J824" s="63"/>
      <c r="K824" s="62"/>
    </row>
    <row r="825" spans="8:11" ht="15.75" customHeight="1" x14ac:dyDescent="0.25">
      <c r="H825" s="62"/>
      <c r="I825" s="359"/>
      <c r="J825" s="63"/>
      <c r="K825" s="62"/>
    </row>
    <row r="826" spans="8:11" ht="15.75" customHeight="1" x14ac:dyDescent="0.25">
      <c r="H826" s="62"/>
      <c r="I826" s="359"/>
      <c r="J826" s="63"/>
      <c r="K826" s="62"/>
    </row>
    <row r="827" spans="8:11" ht="15.75" customHeight="1" x14ac:dyDescent="0.25">
      <c r="H827" s="62"/>
      <c r="I827" s="359"/>
      <c r="J827" s="63"/>
      <c r="K827" s="62"/>
    </row>
    <row r="828" spans="8:11" ht="15.75" customHeight="1" x14ac:dyDescent="0.25">
      <c r="H828" s="62"/>
      <c r="I828" s="359"/>
      <c r="J828" s="63"/>
      <c r="K828" s="62"/>
    </row>
    <row r="829" spans="8:11" ht="15.75" customHeight="1" x14ac:dyDescent="0.25">
      <c r="H829" s="62"/>
      <c r="I829" s="359"/>
      <c r="J829" s="63"/>
      <c r="K829" s="62"/>
    </row>
    <row r="830" spans="8:11" ht="15.75" customHeight="1" x14ac:dyDescent="0.25">
      <c r="H830" s="62"/>
      <c r="I830" s="359"/>
      <c r="J830" s="63"/>
      <c r="K830" s="62"/>
    </row>
    <row r="831" spans="8:11" ht="15.75" customHeight="1" x14ac:dyDescent="0.25">
      <c r="H831" s="62"/>
      <c r="I831" s="359"/>
      <c r="J831" s="63"/>
      <c r="K831" s="62"/>
    </row>
    <row r="832" spans="8:11" ht="15.75" customHeight="1" x14ac:dyDescent="0.25">
      <c r="H832" s="62"/>
      <c r="I832" s="359"/>
      <c r="J832" s="63"/>
      <c r="K832" s="62"/>
    </row>
    <row r="833" spans="8:11" ht="15.75" customHeight="1" x14ac:dyDescent="0.25">
      <c r="H833" s="62"/>
      <c r="I833" s="359"/>
      <c r="J833" s="63"/>
      <c r="K833" s="62"/>
    </row>
    <row r="834" spans="8:11" ht="15.75" customHeight="1" x14ac:dyDescent="0.25">
      <c r="H834" s="62"/>
      <c r="I834" s="359"/>
      <c r="J834" s="63"/>
      <c r="K834" s="62"/>
    </row>
    <row r="835" spans="8:11" ht="15.75" customHeight="1" x14ac:dyDescent="0.25">
      <c r="H835" s="62"/>
      <c r="I835" s="359"/>
      <c r="J835" s="63"/>
      <c r="K835" s="62"/>
    </row>
    <row r="836" spans="8:11" ht="15.75" customHeight="1" x14ac:dyDescent="0.25">
      <c r="H836" s="62"/>
      <c r="I836" s="359"/>
      <c r="J836" s="63"/>
      <c r="K836" s="62"/>
    </row>
    <row r="837" spans="8:11" ht="15.75" customHeight="1" x14ac:dyDescent="0.25">
      <c r="H837" s="62"/>
      <c r="I837" s="359"/>
      <c r="J837" s="63"/>
      <c r="K837" s="62"/>
    </row>
    <row r="838" spans="8:11" ht="15.75" customHeight="1" x14ac:dyDescent="0.25">
      <c r="H838" s="62"/>
      <c r="I838" s="359"/>
      <c r="J838" s="63"/>
      <c r="K838" s="62"/>
    </row>
    <row r="839" spans="8:11" ht="15.75" customHeight="1" x14ac:dyDescent="0.25">
      <c r="H839" s="62"/>
      <c r="I839" s="359"/>
      <c r="J839" s="63"/>
      <c r="K839" s="62"/>
    </row>
    <row r="840" spans="8:11" ht="15.75" customHeight="1" x14ac:dyDescent="0.25">
      <c r="H840" s="62"/>
      <c r="I840" s="359"/>
      <c r="J840" s="63"/>
      <c r="K840" s="62"/>
    </row>
    <row r="841" spans="8:11" ht="15.75" customHeight="1" x14ac:dyDescent="0.25">
      <c r="H841" s="62"/>
      <c r="I841" s="359"/>
      <c r="J841" s="63"/>
      <c r="K841" s="62"/>
    </row>
    <row r="842" spans="8:11" ht="15.75" customHeight="1" x14ac:dyDescent="0.25">
      <c r="H842" s="62"/>
      <c r="I842" s="359"/>
      <c r="J842" s="63"/>
      <c r="K842" s="62"/>
    </row>
    <row r="843" spans="8:11" ht="15.75" customHeight="1" x14ac:dyDescent="0.25">
      <c r="H843" s="62"/>
      <c r="I843" s="359"/>
      <c r="J843" s="63"/>
      <c r="K843" s="62"/>
    </row>
    <row r="844" spans="8:11" ht="15.75" customHeight="1" x14ac:dyDescent="0.25">
      <c r="H844" s="62"/>
      <c r="I844" s="359"/>
      <c r="J844" s="63"/>
      <c r="K844" s="62"/>
    </row>
    <row r="845" spans="8:11" ht="15.75" customHeight="1" x14ac:dyDescent="0.25">
      <c r="H845" s="62"/>
      <c r="I845" s="359"/>
      <c r="J845" s="63"/>
      <c r="K845" s="62"/>
    </row>
    <row r="846" spans="8:11" ht="15.75" customHeight="1" x14ac:dyDescent="0.25">
      <c r="H846" s="62"/>
      <c r="I846" s="359"/>
      <c r="J846" s="63"/>
      <c r="K846" s="62"/>
    </row>
    <row r="847" spans="8:11" ht="15.75" customHeight="1" x14ac:dyDescent="0.25">
      <c r="H847" s="62"/>
      <c r="I847" s="359"/>
      <c r="J847" s="63"/>
      <c r="K847" s="62"/>
    </row>
    <row r="848" spans="8:11" ht="15.75" customHeight="1" x14ac:dyDescent="0.25">
      <c r="H848" s="62"/>
      <c r="I848" s="359"/>
      <c r="J848" s="63"/>
      <c r="K848" s="62"/>
    </row>
    <row r="849" spans="8:11" ht="15.75" customHeight="1" x14ac:dyDescent="0.25">
      <c r="H849" s="62"/>
      <c r="I849" s="359"/>
      <c r="J849" s="63"/>
      <c r="K849" s="62"/>
    </row>
    <row r="850" spans="8:11" ht="15.75" customHeight="1" x14ac:dyDescent="0.25">
      <c r="H850" s="62"/>
      <c r="I850" s="359"/>
      <c r="J850" s="63"/>
      <c r="K850" s="62"/>
    </row>
    <row r="851" spans="8:11" ht="15.75" customHeight="1" x14ac:dyDescent="0.25">
      <c r="H851" s="62"/>
      <c r="I851" s="359"/>
      <c r="J851" s="63"/>
      <c r="K851" s="62"/>
    </row>
    <row r="852" spans="8:11" ht="15.75" customHeight="1" x14ac:dyDescent="0.25">
      <c r="H852" s="62"/>
      <c r="I852" s="359"/>
      <c r="J852" s="63"/>
      <c r="K852" s="62"/>
    </row>
    <row r="853" spans="8:11" ht="15.75" customHeight="1" x14ac:dyDescent="0.25">
      <c r="H853" s="62"/>
      <c r="I853" s="359"/>
      <c r="J853" s="63"/>
      <c r="K853" s="62"/>
    </row>
    <row r="854" spans="8:11" ht="15.75" customHeight="1" x14ac:dyDescent="0.25">
      <c r="H854" s="62"/>
      <c r="I854" s="359"/>
      <c r="J854" s="63"/>
      <c r="K854" s="62"/>
    </row>
    <row r="855" spans="8:11" ht="15.75" customHeight="1" x14ac:dyDescent="0.25">
      <c r="H855" s="62"/>
      <c r="I855" s="359"/>
      <c r="J855" s="63"/>
      <c r="K855" s="62"/>
    </row>
    <row r="856" spans="8:11" ht="15.75" customHeight="1" x14ac:dyDescent="0.25">
      <c r="H856" s="62"/>
      <c r="I856" s="359"/>
      <c r="J856" s="63"/>
      <c r="K856" s="62"/>
    </row>
    <row r="857" spans="8:11" ht="15.75" customHeight="1" x14ac:dyDescent="0.25">
      <c r="H857" s="62"/>
      <c r="I857" s="359"/>
      <c r="J857" s="63"/>
      <c r="K857" s="62"/>
    </row>
    <row r="858" spans="8:11" ht="15.75" customHeight="1" x14ac:dyDescent="0.25">
      <c r="H858" s="62"/>
      <c r="I858" s="359"/>
      <c r="J858" s="63"/>
      <c r="K858" s="62"/>
    </row>
    <row r="859" spans="8:11" ht="15.75" customHeight="1" x14ac:dyDescent="0.25">
      <c r="H859" s="62"/>
      <c r="I859" s="359"/>
      <c r="J859" s="63"/>
      <c r="K859" s="62"/>
    </row>
    <row r="860" spans="8:11" ht="15.75" customHeight="1" x14ac:dyDescent="0.25">
      <c r="H860" s="62"/>
      <c r="I860" s="359"/>
      <c r="J860" s="63"/>
      <c r="K860" s="62"/>
    </row>
    <row r="861" spans="8:11" ht="15.75" customHeight="1" x14ac:dyDescent="0.25">
      <c r="H861" s="62"/>
      <c r="I861" s="359"/>
      <c r="J861" s="63"/>
      <c r="K861" s="62"/>
    </row>
    <row r="862" spans="8:11" ht="15.75" customHeight="1" x14ac:dyDescent="0.25">
      <c r="H862" s="62"/>
      <c r="I862" s="359"/>
      <c r="J862" s="63"/>
      <c r="K862" s="62"/>
    </row>
    <row r="863" spans="8:11" ht="15.75" customHeight="1" x14ac:dyDescent="0.25">
      <c r="H863" s="62"/>
      <c r="I863" s="359"/>
      <c r="J863" s="63"/>
      <c r="K863" s="62"/>
    </row>
    <row r="864" spans="8:11" ht="15.75" customHeight="1" x14ac:dyDescent="0.25">
      <c r="H864" s="62"/>
      <c r="I864" s="359"/>
      <c r="J864" s="63"/>
      <c r="K864" s="62"/>
    </row>
    <row r="865" spans="8:11" ht="15.75" customHeight="1" x14ac:dyDescent="0.25">
      <c r="H865" s="62"/>
      <c r="I865" s="359"/>
      <c r="J865" s="63"/>
      <c r="K865" s="62"/>
    </row>
    <row r="866" spans="8:11" ht="15.75" customHeight="1" x14ac:dyDescent="0.25">
      <c r="H866" s="62"/>
      <c r="I866" s="359"/>
      <c r="J866" s="63"/>
      <c r="K866" s="62"/>
    </row>
    <row r="867" spans="8:11" ht="15.75" customHeight="1" x14ac:dyDescent="0.25">
      <c r="H867" s="62"/>
      <c r="I867" s="359"/>
      <c r="J867" s="63"/>
      <c r="K867" s="62"/>
    </row>
    <row r="868" spans="8:11" ht="15.75" customHeight="1" x14ac:dyDescent="0.25">
      <c r="H868" s="62"/>
      <c r="I868" s="359"/>
      <c r="J868" s="63"/>
      <c r="K868" s="62"/>
    </row>
    <row r="869" spans="8:11" ht="15.75" customHeight="1" x14ac:dyDescent="0.25">
      <c r="H869" s="62"/>
      <c r="I869" s="359"/>
      <c r="J869" s="63"/>
      <c r="K869" s="62"/>
    </row>
    <row r="870" spans="8:11" ht="15.75" customHeight="1" x14ac:dyDescent="0.25">
      <c r="H870" s="62"/>
      <c r="I870" s="359"/>
      <c r="J870" s="63"/>
      <c r="K870" s="62"/>
    </row>
    <row r="871" spans="8:11" ht="15.75" customHeight="1" x14ac:dyDescent="0.25">
      <c r="H871" s="62"/>
      <c r="I871" s="359"/>
      <c r="J871" s="63"/>
      <c r="K871" s="62"/>
    </row>
    <row r="872" spans="8:11" ht="15.75" customHeight="1" x14ac:dyDescent="0.25">
      <c r="H872" s="62"/>
      <c r="I872" s="359"/>
      <c r="J872" s="63"/>
      <c r="K872" s="62"/>
    </row>
    <row r="873" spans="8:11" ht="15.75" customHeight="1" x14ac:dyDescent="0.25">
      <c r="H873" s="62"/>
      <c r="I873" s="359"/>
      <c r="J873" s="63"/>
      <c r="K873" s="62"/>
    </row>
    <row r="874" spans="8:11" ht="15.75" customHeight="1" x14ac:dyDescent="0.25">
      <c r="H874" s="62"/>
      <c r="I874" s="359"/>
      <c r="J874" s="63"/>
      <c r="K874" s="62"/>
    </row>
    <row r="875" spans="8:11" ht="15.75" customHeight="1" x14ac:dyDescent="0.25">
      <c r="H875" s="62"/>
      <c r="I875" s="359"/>
      <c r="J875" s="63"/>
      <c r="K875" s="62"/>
    </row>
    <row r="876" spans="8:11" ht="15.75" customHeight="1" x14ac:dyDescent="0.25">
      <c r="H876" s="62"/>
      <c r="I876" s="359"/>
      <c r="J876" s="63"/>
      <c r="K876" s="62"/>
    </row>
    <row r="877" spans="8:11" ht="15.75" customHeight="1" x14ac:dyDescent="0.25">
      <c r="H877" s="62"/>
      <c r="I877" s="359"/>
      <c r="J877" s="63"/>
      <c r="K877" s="62"/>
    </row>
    <row r="878" spans="8:11" ht="15.75" customHeight="1" x14ac:dyDescent="0.25">
      <c r="H878" s="62"/>
      <c r="I878" s="359"/>
      <c r="J878" s="63"/>
      <c r="K878" s="62"/>
    </row>
    <row r="879" spans="8:11" ht="15.75" customHeight="1" x14ac:dyDescent="0.25">
      <c r="H879" s="62"/>
      <c r="I879" s="359"/>
      <c r="J879" s="63"/>
      <c r="K879" s="62"/>
    </row>
    <row r="880" spans="8:11" ht="15.75" customHeight="1" x14ac:dyDescent="0.25">
      <c r="H880" s="62"/>
      <c r="I880" s="359"/>
      <c r="J880" s="63"/>
      <c r="K880" s="62"/>
    </row>
    <row r="881" spans="8:11" ht="15.75" customHeight="1" x14ac:dyDescent="0.25">
      <c r="H881" s="62"/>
      <c r="I881" s="359"/>
      <c r="J881" s="63"/>
      <c r="K881" s="62"/>
    </row>
    <row r="882" spans="8:11" ht="15.75" customHeight="1" x14ac:dyDescent="0.25">
      <c r="H882" s="62"/>
      <c r="I882" s="359"/>
      <c r="J882" s="63"/>
      <c r="K882" s="62"/>
    </row>
    <row r="883" spans="8:11" ht="15.75" customHeight="1" x14ac:dyDescent="0.25">
      <c r="H883" s="62"/>
      <c r="I883" s="359"/>
      <c r="J883" s="63"/>
      <c r="K883" s="62"/>
    </row>
    <row r="884" spans="8:11" ht="15.75" customHeight="1" x14ac:dyDescent="0.25">
      <c r="H884" s="62"/>
      <c r="I884" s="359"/>
      <c r="J884" s="63"/>
      <c r="K884" s="62"/>
    </row>
    <row r="885" spans="8:11" ht="15.75" customHeight="1" x14ac:dyDescent="0.25">
      <c r="H885" s="62"/>
      <c r="I885" s="359"/>
      <c r="J885" s="63"/>
      <c r="K885" s="62"/>
    </row>
    <row r="886" spans="8:11" ht="15.75" customHeight="1" x14ac:dyDescent="0.25">
      <c r="H886" s="62"/>
      <c r="I886" s="359"/>
      <c r="J886" s="63"/>
      <c r="K886" s="62"/>
    </row>
    <row r="887" spans="8:11" ht="15.75" customHeight="1" x14ac:dyDescent="0.25">
      <c r="H887" s="62"/>
      <c r="I887" s="359"/>
      <c r="J887" s="63"/>
      <c r="K887" s="62"/>
    </row>
    <row r="888" spans="8:11" ht="15.75" customHeight="1" x14ac:dyDescent="0.25">
      <c r="H888" s="62"/>
      <c r="I888" s="359"/>
      <c r="J888" s="63"/>
      <c r="K888" s="62"/>
    </row>
    <row r="889" spans="8:11" ht="15.75" customHeight="1" x14ac:dyDescent="0.25">
      <c r="H889" s="62"/>
      <c r="I889" s="359"/>
      <c r="J889" s="63"/>
      <c r="K889" s="62"/>
    </row>
    <row r="890" spans="8:11" ht="15.75" customHeight="1" x14ac:dyDescent="0.25">
      <c r="H890" s="62"/>
      <c r="I890" s="359"/>
      <c r="J890" s="63"/>
      <c r="K890" s="62"/>
    </row>
    <row r="891" spans="8:11" ht="15.75" customHeight="1" x14ac:dyDescent="0.25">
      <c r="H891" s="62"/>
      <c r="I891" s="359"/>
      <c r="J891" s="63"/>
      <c r="K891" s="62"/>
    </row>
    <row r="892" spans="8:11" ht="15.75" customHeight="1" x14ac:dyDescent="0.25">
      <c r="H892" s="62"/>
      <c r="I892" s="359"/>
      <c r="J892" s="63"/>
      <c r="K892" s="62"/>
    </row>
    <row r="893" spans="8:11" ht="15.75" customHeight="1" x14ac:dyDescent="0.25">
      <c r="H893" s="62"/>
      <c r="I893" s="359"/>
      <c r="J893" s="63"/>
      <c r="K893" s="62"/>
    </row>
    <row r="894" spans="8:11" ht="15.75" customHeight="1" x14ac:dyDescent="0.25">
      <c r="H894" s="62"/>
      <c r="I894" s="359"/>
      <c r="J894" s="63"/>
      <c r="K894" s="62"/>
    </row>
    <row r="895" spans="8:11" ht="15.75" customHeight="1" x14ac:dyDescent="0.25">
      <c r="H895" s="62"/>
      <c r="I895" s="359"/>
      <c r="J895" s="63"/>
      <c r="K895" s="62"/>
    </row>
    <row r="896" spans="8:11" ht="15.75" customHeight="1" x14ac:dyDescent="0.25">
      <c r="H896" s="62"/>
      <c r="I896" s="359"/>
      <c r="J896" s="63"/>
      <c r="K896" s="62"/>
    </row>
    <row r="897" spans="8:11" ht="15.75" customHeight="1" x14ac:dyDescent="0.25">
      <c r="H897" s="62"/>
      <c r="I897" s="359"/>
      <c r="J897" s="63"/>
      <c r="K897" s="62"/>
    </row>
    <row r="898" spans="8:11" ht="15.75" customHeight="1" x14ac:dyDescent="0.25">
      <c r="H898" s="62"/>
      <c r="I898" s="359"/>
      <c r="J898" s="63"/>
      <c r="K898" s="62"/>
    </row>
    <row r="899" spans="8:11" ht="15.75" customHeight="1" x14ac:dyDescent="0.25">
      <c r="H899" s="62"/>
      <c r="I899" s="359"/>
      <c r="J899" s="63"/>
      <c r="K899" s="62"/>
    </row>
    <row r="900" spans="8:11" ht="15.75" customHeight="1" x14ac:dyDescent="0.25">
      <c r="H900" s="62"/>
      <c r="I900" s="359"/>
      <c r="J900" s="63"/>
      <c r="K900" s="62"/>
    </row>
    <row r="901" spans="8:11" ht="15.75" customHeight="1" x14ac:dyDescent="0.25">
      <c r="H901" s="62"/>
      <c r="I901" s="359"/>
      <c r="J901" s="63"/>
      <c r="K901" s="62"/>
    </row>
    <row r="902" spans="8:11" ht="15.75" customHeight="1" x14ac:dyDescent="0.25">
      <c r="H902" s="62"/>
      <c r="I902" s="359"/>
      <c r="J902" s="63"/>
      <c r="K902" s="62"/>
    </row>
    <row r="903" spans="8:11" ht="15.75" customHeight="1" x14ac:dyDescent="0.25">
      <c r="H903" s="62"/>
      <c r="I903" s="359"/>
      <c r="J903" s="63"/>
      <c r="K903" s="62"/>
    </row>
    <row r="904" spans="8:11" ht="15.75" customHeight="1" x14ac:dyDescent="0.25">
      <c r="H904" s="62"/>
      <c r="I904" s="359"/>
      <c r="J904" s="63"/>
      <c r="K904" s="62"/>
    </row>
    <row r="905" spans="8:11" ht="15.75" customHeight="1" x14ac:dyDescent="0.25">
      <c r="H905" s="62"/>
      <c r="I905" s="359"/>
      <c r="J905" s="63"/>
      <c r="K905" s="62"/>
    </row>
    <row r="906" spans="8:11" ht="15.75" customHeight="1" x14ac:dyDescent="0.25">
      <c r="H906" s="62"/>
      <c r="I906" s="359"/>
      <c r="J906" s="63"/>
      <c r="K906" s="62"/>
    </row>
    <row r="907" spans="8:11" ht="15.75" customHeight="1" x14ac:dyDescent="0.25">
      <c r="H907" s="62"/>
      <c r="I907" s="359"/>
      <c r="J907" s="63"/>
      <c r="K907" s="62"/>
    </row>
    <row r="908" spans="8:11" ht="15.75" customHeight="1" x14ac:dyDescent="0.25">
      <c r="H908" s="62"/>
      <c r="I908" s="359"/>
      <c r="J908" s="63"/>
      <c r="K908" s="62"/>
    </row>
    <row r="909" spans="8:11" ht="15.75" customHeight="1" x14ac:dyDescent="0.25">
      <c r="H909" s="62"/>
      <c r="I909" s="359"/>
      <c r="J909" s="63"/>
      <c r="K909" s="62"/>
    </row>
    <row r="910" spans="8:11" ht="15.75" customHeight="1" x14ac:dyDescent="0.25">
      <c r="H910" s="62"/>
      <c r="I910" s="359"/>
      <c r="J910" s="63"/>
      <c r="K910" s="62"/>
    </row>
    <row r="911" spans="8:11" ht="15.75" customHeight="1" x14ac:dyDescent="0.25">
      <c r="H911" s="62"/>
      <c r="I911" s="359"/>
      <c r="J911" s="63"/>
      <c r="K911" s="62"/>
    </row>
    <row r="912" spans="8:11" ht="15.75" customHeight="1" x14ac:dyDescent="0.25">
      <c r="H912" s="62"/>
      <c r="I912" s="359"/>
      <c r="J912" s="63"/>
      <c r="K912" s="62"/>
    </row>
    <row r="913" spans="8:11" ht="15.75" customHeight="1" x14ac:dyDescent="0.25">
      <c r="H913" s="62"/>
      <c r="I913" s="359"/>
      <c r="J913" s="63"/>
      <c r="K913" s="62"/>
    </row>
    <row r="914" spans="8:11" ht="15.75" customHeight="1" x14ac:dyDescent="0.25">
      <c r="H914" s="62"/>
      <c r="I914" s="359"/>
      <c r="J914" s="63"/>
      <c r="K914" s="62"/>
    </row>
    <row r="915" spans="8:11" ht="15.75" customHeight="1" x14ac:dyDescent="0.25">
      <c r="H915" s="62"/>
      <c r="I915" s="359"/>
      <c r="J915" s="63"/>
      <c r="K915" s="62"/>
    </row>
    <row r="916" spans="8:11" ht="15.75" customHeight="1" x14ac:dyDescent="0.25">
      <c r="H916" s="62"/>
      <c r="I916" s="359"/>
      <c r="J916" s="63"/>
      <c r="K916" s="62"/>
    </row>
    <row r="917" spans="8:11" ht="15.75" customHeight="1" x14ac:dyDescent="0.25">
      <c r="H917" s="62"/>
      <c r="I917" s="359"/>
      <c r="J917" s="63"/>
      <c r="K917" s="62"/>
    </row>
    <row r="918" spans="8:11" ht="15.75" customHeight="1" x14ac:dyDescent="0.25">
      <c r="H918" s="62"/>
      <c r="I918" s="359"/>
      <c r="J918" s="63"/>
      <c r="K918" s="62"/>
    </row>
    <row r="919" spans="8:11" ht="15.75" customHeight="1" x14ac:dyDescent="0.25">
      <c r="H919" s="62"/>
      <c r="I919" s="359"/>
      <c r="J919" s="63"/>
      <c r="K919" s="62"/>
    </row>
    <row r="920" spans="8:11" ht="15.75" customHeight="1" x14ac:dyDescent="0.25">
      <c r="H920" s="62"/>
      <c r="I920" s="359"/>
      <c r="J920" s="63"/>
      <c r="K920" s="62"/>
    </row>
    <row r="921" spans="8:11" ht="15.75" customHeight="1" x14ac:dyDescent="0.25">
      <c r="H921" s="62"/>
      <c r="I921" s="359"/>
      <c r="J921" s="63"/>
      <c r="K921" s="62"/>
    </row>
    <row r="922" spans="8:11" ht="15.75" customHeight="1" x14ac:dyDescent="0.25">
      <c r="H922" s="62"/>
      <c r="I922" s="359"/>
      <c r="J922" s="63"/>
      <c r="K922" s="62"/>
    </row>
    <row r="923" spans="8:11" ht="15.75" customHeight="1" x14ac:dyDescent="0.25">
      <c r="H923" s="62"/>
      <c r="I923" s="359"/>
      <c r="J923" s="63"/>
      <c r="K923" s="62"/>
    </row>
    <row r="924" spans="8:11" ht="15.75" customHeight="1" x14ac:dyDescent="0.25">
      <c r="H924" s="62"/>
      <c r="I924" s="359"/>
      <c r="J924" s="63"/>
      <c r="K924" s="62"/>
    </row>
    <row r="925" spans="8:11" ht="15.75" customHeight="1" x14ac:dyDescent="0.25">
      <c r="H925" s="62"/>
      <c r="I925" s="359"/>
      <c r="J925" s="63"/>
      <c r="K925" s="62"/>
    </row>
    <row r="926" spans="8:11" ht="15.75" customHeight="1" x14ac:dyDescent="0.25">
      <c r="H926" s="62"/>
      <c r="I926" s="359"/>
      <c r="J926" s="63"/>
      <c r="K926" s="62"/>
    </row>
    <row r="927" spans="8:11" ht="15.75" customHeight="1" x14ac:dyDescent="0.25">
      <c r="H927" s="62"/>
      <c r="I927" s="359"/>
      <c r="J927" s="63"/>
      <c r="K927" s="62"/>
    </row>
    <row r="928" spans="8:11" ht="15.75" customHeight="1" x14ac:dyDescent="0.25">
      <c r="H928" s="62"/>
      <c r="I928" s="359"/>
      <c r="J928" s="63"/>
      <c r="K928" s="62"/>
    </row>
    <row r="929" spans="8:11" ht="15.75" customHeight="1" x14ac:dyDescent="0.25">
      <c r="H929" s="62"/>
      <c r="I929" s="359"/>
      <c r="J929" s="63"/>
      <c r="K929" s="62"/>
    </row>
    <row r="930" spans="8:11" ht="15.75" customHeight="1" x14ac:dyDescent="0.25">
      <c r="H930" s="62"/>
      <c r="I930" s="359"/>
      <c r="J930" s="63"/>
      <c r="K930" s="62"/>
    </row>
    <row r="931" spans="8:11" ht="15.75" customHeight="1" x14ac:dyDescent="0.25">
      <c r="H931" s="62"/>
      <c r="I931" s="359"/>
      <c r="J931" s="63"/>
      <c r="K931" s="62"/>
    </row>
    <row r="932" spans="8:11" ht="15.75" customHeight="1" x14ac:dyDescent="0.25">
      <c r="H932" s="62"/>
      <c r="I932" s="359"/>
      <c r="J932" s="63"/>
      <c r="K932" s="62"/>
    </row>
    <row r="933" spans="8:11" ht="15.75" customHeight="1" x14ac:dyDescent="0.25">
      <c r="H933" s="62"/>
      <c r="I933" s="359"/>
      <c r="J933" s="63"/>
      <c r="K933" s="62"/>
    </row>
    <row r="934" spans="8:11" ht="15.75" customHeight="1" x14ac:dyDescent="0.25">
      <c r="H934" s="62"/>
      <c r="I934" s="359"/>
      <c r="J934" s="63"/>
      <c r="K934" s="62"/>
    </row>
    <row r="935" spans="8:11" ht="15.75" customHeight="1" x14ac:dyDescent="0.25">
      <c r="H935" s="62"/>
      <c r="I935" s="359"/>
      <c r="J935" s="63"/>
      <c r="K935" s="62"/>
    </row>
    <row r="936" spans="8:11" ht="15.75" customHeight="1" x14ac:dyDescent="0.25">
      <c r="H936" s="62"/>
      <c r="I936" s="359"/>
      <c r="J936" s="63"/>
      <c r="K936" s="62"/>
    </row>
    <row r="937" spans="8:11" ht="15.75" customHeight="1" x14ac:dyDescent="0.25">
      <c r="H937" s="62"/>
      <c r="I937" s="359"/>
      <c r="J937" s="63"/>
      <c r="K937" s="62"/>
    </row>
    <row r="938" spans="8:11" ht="15.75" customHeight="1" x14ac:dyDescent="0.25">
      <c r="H938" s="62"/>
      <c r="I938" s="359"/>
      <c r="J938" s="63"/>
      <c r="K938" s="62"/>
    </row>
    <row r="939" spans="8:11" ht="15.75" customHeight="1" x14ac:dyDescent="0.25">
      <c r="H939" s="62"/>
      <c r="I939" s="359"/>
      <c r="J939" s="63"/>
      <c r="K939" s="62"/>
    </row>
    <row r="940" spans="8:11" ht="15.75" customHeight="1" x14ac:dyDescent="0.25">
      <c r="H940" s="62"/>
      <c r="I940" s="359"/>
      <c r="J940" s="63"/>
      <c r="K940" s="62"/>
    </row>
    <row r="941" spans="8:11" ht="15.75" customHeight="1" x14ac:dyDescent="0.25">
      <c r="H941" s="62"/>
      <c r="I941" s="359"/>
      <c r="J941" s="63"/>
      <c r="K941" s="62"/>
    </row>
    <row r="942" spans="8:11" ht="15.75" customHeight="1" x14ac:dyDescent="0.25">
      <c r="H942" s="62"/>
      <c r="I942" s="359"/>
      <c r="J942" s="63"/>
      <c r="K942" s="62"/>
    </row>
    <row r="943" spans="8:11" ht="15.75" customHeight="1" x14ac:dyDescent="0.25">
      <c r="H943" s="62"/>
      <c r="I943" s="359"/>
      <c r="J943" s="63"/>
      <c r="K943" s="62"/>
    </row>
    <row r="944" spans="8:11" ht="15.75" customHeight="1" x14ac:dyDescent="0.25">
      <c r="H944" s="62"/>
      <c r="I944" s="359"/>
      <c r="J944" s="63"/>
      <c r="K944" s="62"/>
    </row>
    <row r="945" spans="8:11" ht="15.75" customHeight="1" x14ac:dyDescent="0.25">
      <c r="H945" s="62"/>
      <c r="I945" s="359"/>
      <c r="J945" s="63"/>
      <c r="K945" s="62"/>
    </row>
    <row r="946" spans="8:11" ht="15.75" customHeight="1" x14ac:dyDescent="0.25">
      <c r="H946" s="62"/>
      <c r="I946" s="359"/>
      <c r="J946" s="63"/>
      <c r="K946" s="62"/>
    </row>
    <row r="947" spans="8:11" ht="15.75" customHeight="1" x14ac:dyDescent="0.25">
      <c r="H947" s="62"/>
      <c r="I947" s="359"/>
      <c r="J947" s="63"/>
      <c r="K947" s="62"/>
    </row>
    <row r="948" spans="8:11" ht="15.75" customHeight="1" x14ac:dyDescent="0.25">
      <c r="H948" s="62"/>
      <c r="I948" s="359"/>
      <c r="J948" s="63"/>
      <c r="K948" s="62"/>
    </row>
    <row r="949" spans="8:11" ht="15.75" customHeight="1" x14ac:dyDescent="0.25">
      <c r="H949" s="62"/>
      <c r="I949" s="359"/>
      <c r="J949" s="63"/>
      <c r="K949" s="62"/>
    </row>
    <row r="950" spans="8:11" ht="15.75" customHeight="1" x14ac:dyDescent="0.25">
      <c r="H950" s="62"/>
      <c r="I950" s="359"/>
      <c r="J950" s="63"/>
      <c r="K950" s="62"/>
    </row>
    <row r="951" spans="8:11" ht="15.75" customHeight="1" x14ac:dyDescent="0.25">
      <c r="H951" s="62"/>
      <c r="I951" s="359"/>
      <c r="J951" s="63"/>
      <c r="K951" s="62"/>
    </row>
    <row r="952" spans="8:11" ht="15.75" customHeight="1" x14ac:dyDescent="0.25">
      <c r="H952" s="62"/>
      <c r="I952" s="359"/>
      <c r="J952" s="63"/>
      <c r="K952" s="62"/>
    </row>
    <row r="953" spans="8:11" ht="15.75" customHeight="1" x14ac:dyDescent="0.25">
      <c r="H953" s="62"/>
      <c r="I953" s="359"/>
      <c r="J953" s="63"/>
      <c r="K953" s="62"/>
    </row>
    <row r="954" spans="8:11" ht="15.75" customHeight="1" x14ac:dyDescent="0.25">
      <c r="H954" s="62"/>
      <c r="I954" s="359"/>
      <c r="J954" s="63"/>
      <c r="K954" s="62"/>
    </row>
    <row r="955" spans="8:11" ht="15.75" customHeight="1" x14ac:dyDescent="0.25">
      <c r="H955" s="62"/>
      <c r="I955" s="359"/>
      <c r="J955" s="63"/>
      <c r="K955" s="62"/>
    </row>
    <row r="956" spans="8:11" ht="15.75" customHeight="1" x14ac:dyDescent="0.25">
      <c r="H956" s="62"/>
      <c r="I956" s="359"/>
      <c r="J956" s="63"/>
      <c r="K956" s="62"/>
    </row>
    <row r="957" spans="8:11" ht="15.75" customHeight="1" x14ac:dyDescent="0.25">
      <c r="H957" s="62"/>
      <c r="I957" s="359"/>
      <c r="J957" s="63"/>
      <c r="K957" s="62"/>
    </row>
    <row r="958" spans="8:11" ht="15.75" customHeight="1" x14ac:dyDescent="0.25">
      <c r="H958" s="62"/>
      <c r="I958" s="359"/>
      <c r="J958" s="63"/>
      <c r="K958" s="62"/>
    </row>
    <row r="959" spans="8:11" ht="15.75" customHeight="1" x14ac:dyDescent="0.25">
      <c r="H959" s="62"/>
      <c r="I959" s="359"/>
      <c r="J959" s="63"/>
      <c r="K959" s="62"/>
    </row>
    <row r="960" spans="8:11" ht="15.75" customHeight="1" x14ac:dyDescent="0.25">
      <c r="H960" s="62"/>
      <c r="I960" s="359"/>
      <c r="J960" s="63"/>
      <c r="K960" s="62"/>
    </row>
    <row r="961" spans="8:11" ht="15.75" customHeight="1" x14ac:dyDescent="0.25">
      <c r="H961" s="62"/>
      <c r="I961" s="359"/>
      <c r="J961" s="63"/>
      <c r="K961" s="62"/>
    </row>
    <row r="962" spans="8:11" ht="15.75" customHeight="1" x14ac:dyDescent="0.25">
      <c r="H962" s="62"/>
      <c r="I962" s="359"/>
      <c r="J962" s="63"/>
      <c r="K962" s="62"/>
    </row>
    <row r="963" spans="8:11" ht="15.75" customHeight="1" x14ac:dyDescent="0.25">
      <c r="H963" s="62"/>
      <c r="I963" s="359"/>
      <c r="J963" s="63"/>
      <c r="K963" s="62"/>
    </row>
    <row r="964" spans="8:11" ht="15.75" customHeight="1" x14ac:dyDescent="0.25">
      <c r="H964" s="62"/>
      <c r="I964" s="359"/>
      <c r="J964" s="63"/>
      <c r="K964" s="62"/>
    </row>
    <row r="965" spans="8:11" ht="15.75" customHeight="1" x14ac:dyDescent="0.25">
      <c r="H965" s="62"/>
      <c r="I965" s="359"/>
      <c r="J965" s="63"/>
      <c r="K965" s="62"/>
    </row>
    <row r="966" spans="8:11" ht="15.75" customHeight="1" x14ac:dyDescent="0.25">
      <c r="H966" s="62"/>
      <c r="I966" s="359"/>
      <c r="J966" s="63"/>
      <c r="K966" s="62"/>
    </row>
    <row r="967" spans="8:11" ht="15.75" customHeight="1" x14ac:dyDescent="0.25">
      <c r="H967" s="62"/>
      <c r="I967" s="359"/>
      <c r="J967" s="63"/>
      <c r="K967" s="62"/>
    </row>
    <row r="968" spans="8:11" ht="15.75" customHeight="1" x14ac:dyDescent="0.25">
      <c r="H968" s="62"/>
      <c r="I968" s="359"/>
      <c r="J968" s="63"/>
      <c r="K968" s="62"/>
    </row>
    <row r="969" spans="8:11" ht="15.75" customHeight="1" x14ac:dyDescent="0.25">
      <c r="H969" s="62"/>
      <c r="I969" s="359"/>
      <c r="J969" s="63"/>
      <c r="K969" s="62"/>
    </row>
    <row r="970" spans="8:11" ht="15.75" customHeight="1" x14ac:dyDescent="0.25">
      <c r="H970" s="62"/>
      <c r="I970" s="359"/>
      <c r="J970" s="63"/>
      <c r="K970" s="62"/>
    </row>
    <row r="971" spans="8:11" ht="15.75" customHeight="1" x14ac:dyDescent="0.25">
      <c r="H971" s="62"/>
      <c r="I971" s="359"/>
      <c r="J971" s="63"/>
      <c r="K971" s="62"/>
    </row>
    <row r="972" spans="8:11" ht="15.75" customHeight="1" x14ac:dyDescent="0.25">
      <c r="H972" s="62"/>
      <c r="I972" s="359"/>
      <c r="J972" s="63"/>
      <c r="K972" s="62"/>
    </row>
    <row r="973" spans="8:11" ht="15.75" customHeight="1" x14ac:dyDescent="0.25">
      <c r="H973" s="62"/>
      <c r="I973" s="359"/>
      <c r="J973" s="63"/>
      <c r="K973" s="62"/>
    </row>
    <row r="974" spans="8:11" ht="15.75" customHeight="1" x14ac:dyDescent="0.25">
      <c r="H974" s="62"/>
      <c r="I974" s="359"/>
      <c r="J974" s="63"/>
      <c r="K974" s="62"/>
    </row>
    <row r="975" spans="8:11" ht="15.75" customHeight="1" x14ac:dyDescent="0.25">
      <c r="H975" s="62"/>
      <c r="I975" s="359"/>
      <c r="J975" s="63"/>
      <c r="K975" s="62"/>
    </row>
    <row r="976" spans="8:11" ht="15.75" customHeight="1" x14ac:dyDescent="0.25">
      <c r="H976" s="62"/>
      <c r="I976" s="359"/>
      <c r="J976" s="63"/>
      <c r="K976" s="62"/>
    </row>
    <row r="977" spans="8:11" ht="15.75" customHeight="1" x14ac:dyDescent="0.25">
      <c r="H977" s="62"/>
      <c r="I977" s="359"/>
      <c r="J977" s="63"/>
      <c r="K977" s="62"/>
    </row>
    <row r="978" spans="8:11" ht="15.75" customHeight="1" x14ac:dyDescent="0.25">
      <c r="H978" s="62"/>
      <c r="I978" s="359"/>
      <c r="J978" s="63"/>
      <c r="K978" s="62"/>
    </row>
    <row r="979" spans="8:11" ht="15.75" customHeight="1" x14ac:dyDescent="0.25">
      <c r="H979" s="62"/>
      <c r="I979" s="359"/>
      <c r="J979" s="63"/>
      <c r="K979" s="62"/>
    </row>
    <row r="980" spans="8:11" ht="15.75" customHeight="1" x14ac:dyDescent="0.25">
      <c r="H980" s="62"/>
      <c r="I980" s="359"/>
      <c r="J980" s="63"/>
      <c r="K980" s="62"/>
    </row>
    <row r="981" spans="8:11" ht="15.75" customHeight="1" x14ac:dyDescent="0.25">
      <c r="H981" s="62"/>
      <c r="I981" s="359"/>
      <c r="J981" s="63"/>
      <c r="K981" s="62"/>
    </row>
    <row r="982" spans="8:11" ht="15.75" customHeight="1" x14ac:dyDescent="0.25">
      <c r="H982" s="62"/>
      <c r="I982" s="359"/>
      <c r="J982" s="63"/>
      <c r="K982" s="62"/>
    </row>
    <row r="983" spans="8:11" ht="15.75" customHeight="1" x14ac:dyDescent="0.25">
      <c r="H983" s="62"/>
      <c r="I983" s="359"/>
      <c r="J983" s="63"/>
      <c r="K983" s="62"/>
    </row>
    <row r="984" spans="8:11" ht="15.75" customHeight="1" x14ac:dyDescent="0.25">
      <c r="H984" s="62"/>
      <c r="I984" s="359"/>
      <c r="J984" s="63"/>
      <c r="K984" s="62"/>
    </row>
    <row r="985" spans="8:11" ht="15.75" customHeight="1" x14ac:dyDescent="0.25">
      <c r="H985" s="62"/>
      <c r="I985" s="359"/>
      <c r="J985" s="63"/>
      <c r="K985" s="62"/>
    </row>
    <row r="986" spans="8:11" ht="15.75" customHeight="1" x14ac:dyDescent="0.25">
      <c r="H986" s="62"/>
      <c r="I986" s="359"/>
      <c r="J986" s="63"/>
      <c r="K986" s="62"/>
    </row>
    <row r="987" spans="8:11" ht="15.75" customHeight="1" x14ac:dyDescent="0.25">
      <c r="H987" s="62"/>
      <c r="I987" s="359"/>
      <c r="J987" s="63"/>
      <c r="K987" s="62"/>
    </row>
    <row r="988" spans="8:11" ht="15.75" customHeight="1" x14ac:dyDescent="0.25">
      <c r="H988" s="62"/>
      <c r="I988" s="359"/>
      <c r="J988" s="63"/>
      <c r="K988" s="62"/>
    </row>
    <row r="989" spans="8:11" ht="15.75" customHeight="1" x14ac:dyDescent="0.25">
      <c r="H989" s="62"/>
      <c r="I989" s="359"/>
      <c r="J989" s="63"/>
      <c r="K989" s="62"/>
    </row>
    <row r="990" spans="8:11" ht="15.75" customHeight="1" x14ac:dyDescent="0.25">
      <c r="H990" s="62"/>
      <c r="I990" s="359"/>
      <c r="J990" s="63"/>
      <c r="K990" s="62"/>
    </row>
    <row r="991" spans="8:11" ht="15.75" customHeight="1" x14ac:dyDescent="0.25">
      <c r="H991" s="62"/>
      <c r="I991" s="359"/>
      <c r="J991" s="63"/>
      <c r="K991" s="62"/>
    </row>
    <row r="992" spans="8:11" ht="15.75" customHeight="1" x14ac:dyDescent="0.25">
      <c r="H992" s="62"/>
      <c r="I992" s="359"/>
      <c r="J992" s="63"/>
      <c r="K992" s="62"/>
    </row>
    <row r="993" spans="8:11" ht="15.75" customHeight="1" x14ac:dyDescent="0.25">
      <c r="H993" s="62"/>
      <c r="I993" s="359"/>
      <c r="J993" s="63"/>
      <c r="K993" s="62"/>
    </row>
    <row r="994" spans="8:11" ht="15.75" customHeight="1" x14ac:dyDescent="0.25">
      <c r="H994" s="62"/>
      <c r="I994" s="359"/>
      <c r="J994" s="63"/>
      <c r="K994" s="62"/>
    </row>
    <row r="995" spans="8:11" ht="15.75" customHeight="1" x14ac:dyDescent="0.25">
      <c r="H995" s="62"/>
      <c r="I995" s="359"/>
      <c r="J995" s="63"/>
      <c r="K995" s="62"/>
    </row>
    <row r="996" spans="8:11" ht="15.75" customHeight="1" x14ac:dyDescent="0.25">
      <c r="H996" s="62"/>
      <c r="I996" s="359"/>
      <c r="J996" s="63"/>
      <c r="K996" s="62"/>
    </row>
    <row r="997" spans="8:11" ht="15.75" customHeight="1" x14ac:dyDescent="0.25">
      <c r="H997" s="62"/>
      <c r="I997" s="359"/>
      <c r="J997" s="63"/>
      <c r="K997" s="62"/>
    </row>
    <row r="998" spans="8:11" ht="15.75" customHeight="1" x14ac:dyDescent="0.25">
      <c r="H998" s="62"/>
      <c r="I998" s="359"/>
      <c r="J998" s="63"/>
      <c r="K998" s="62"/>
    </row>
    <row r="999" spans="8:11" ht="15.75" customHeight="1" x14ac:dyDescent="0.25">
      <c r="H999" s="62"/>
      <c r="I999" s="359"/>
      <c r="J999" s="63"/>
      <c r="K999" s="62"/>
    </row>
    <row r="1000" spans="8:11" ht="15.75" customHeight="1" x14ac:dyDescent="0.25">
      <c r="H1000" s="62"/>
      <c r="I1000" s="359"/>
      <c r="J1000" s="63"/>
      <c r="K1000" s="62"/>
    </row>
    <row r="1001" spans="8:11" ht="15" customHeight="1" x14ac:dyDescent="0.25">
      <c r="I1001" s="359"/>
      <c r="J1001" s="63"/>
      <c r="K1001" s="62"/>
    </row>
  </sheetData>
  <mergeCells count="7">
    <mergeCell ref="A126:F126"/>
    <mergeCell ref="G126:G127"/>
    <mergeCell ref="A8:H8"/>
    <mergeCell ref="A10:F10"/>
    <mergeCell ref="G10:G11"/>
    <mergeCell ref="A70:F70"/>
    <mergeCell ref="G70:G71"/>
  </mergeCells>
  <pageMargins left="0.7" right="0.7" top="0.75" bottom="0.75" header="0" footer="0"/>
  <pageSetup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58" workbookViewId="0"/>
  </sheetViews>
  <sheetFormatPr baseColWidth="10" defaultColWidth="14.42578125" defaultRowHeight="15" customHeight="1" x14ac:dyDescent="0.25"/>
  <cols>
    <col min="1" max="1" width="6.85546875" customWidth="1"/>
    <col min="2" max="2" width="37.140625" customWidth="1"/>
    <col min="3" max="4" width="15.85546875" customWidth="1"/>
    <col min="5" max="5" width="15.28515625" customWidth="1"/>
    <col min="6" max="9" width="11" customWidth="1"/>
    <col min="10" max="26" width="9" customWidth="1"/>
  </cols>
  <sheetData>
    <row r="1" spans="1:26" x14ac:dyDescent="0.25">
      <c r="A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6"/>
      <c r="B5" s="6"/>
      <c r="C5" s="6"/>
      <c r="D5" s="6"/>
      <c r="E5" s="6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5"/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</row>
    <row r="9" spans="1:26" x14ac:dyDescent="0.25">
      <c r="A9" s="374" t="s">
        <v>270</v>
      </c>
      <c r="B9" s="372"/>
      <c r="C9" s="372"/>
      <c r="D9" s="372"/>
      <c r="E9" s="372"/>
    </row>
    <row r="10" spans="1:26" x14ac:dyDescent="0.25">
      <c r="A10" s="371" t="s">
        <v>419</v>
      </c>
      <c r="B10" s="372"/>
      <c r="C10" s="372"/>
      <c r="D10" s="372"/>
      <c r="E10" s="372"/>
    </row>
    <row r="11" spans="1:26" x14ac:dyDescent="0.25">
      <c r="C11" s="387" t="s">
        <v>420</v>
      </c>
      <c r="D11" s="377"/>
      <c r="E11" s="378"/>
    </row>
    <row r="12" spans="1:26" ht="12" customHeight="1" x14ac:dyDescent="0.25">
      <c r="A12" s="11" t="s">
        <v>68</v>
      </c>
      <c r="B12" s="11" t="s">
        <v>421</v>
      </c>
      <c r="C12" s="11" t="s">
        <v>234</v>
      </c>
      <c r="D12" s="11" t="s">
        <v>422</v>
      </c>
      <c r="E12" s="11" t="s">
        <v>423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/>
      <c r="D13" s="110" t="s">
        <v>273</v>
      </c>
      <c r="E13" s="110" t="s">
        <v>290</v>
      </c>
    </row>
    <row r="14" spans="1:26" x14ac:dyDescent="0.25">
      <c r="A14" s="127" t="s">
        <v>79</v>
      </c>
      <c r="B14" s="8" t="s">
        <v>274</v>
      </c>
      <c r="C14" s="133">
        <f t="shared" ref="C14:C27" si="0">SUM(D14:E14)</f>
        <v>15828057</v>
      </c>
      <c r="D14" s="129">
        <v>13539091</v>
      </c>
      <c r="E14" s="129">
        <v>2288966</v>
      </c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7" t="s">
        <v>82</v>
      </c>
      <c r="B15" s="8" t="s">
        <v>275</v>
      </c>
      <c r="C15" s="133">
        <f t="shared" si="0"/>
        <v>4807709</v>
      </c>
      <c r="D15" s="129">
        <v>4718946</v>
      </c>
      <c r="E15" s="129">
        <v>88763</v>
      </c>
    </row>
    <row r="16" spans="1:26" x14ac:dyDescent="0.25">
      <c r="A16" s="127" t="s">
        <v>84</v>
      </c>
      <c r="B16" s="8" t="s">
        <v>276</v>
      </c>
      <c r="C16" s="133">
        <f t="shared" si="0"/>
        <v>8564711</v>
      </c>
      <c r="D16" s="129">
        <v>8117925</v>
      </c>
      <c r="E16" s="129">
        <v>446786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127" t="s">
        <v>86</v>
      </c>
      <c r="B17" s="8" t="s">
        <v>277</v>
      </c>
      <c r="C17" s="133">
        <f t="shared" si="0"/>
        <v>907522</v>
      </c>
      <c r="D17" s="129">
        <v>907522</v>
      </c>
      <c r="E17" s="129">
        <v>0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27" t="s">
        <v>88</v>
      </c>
      <c r="B18" s="8" t="s">
        <v>278</v>
      </c>
      <c r="C18" s="133">
        <f t="shared" si="0"/>
        <v>9131453</v>
      </c>
      <c r="D18" s="129">
        <v>7022989</v>
      </c>
      <c r="E18" s="129">
        <v>2108464</v>
      </c>
    </row>
    <row r="19" spans="1:26" x14ac:dyDescent="0.25">
      <c r="A19" s="127" t="s">
        <v>90</v>
      </c>
      <c r="B19" s="8" t="s">
        <v>279</v>
      </c>
      <c r="C19" s="133">
        <f t="shared" si="0"/>
        <v>1411963</v>
      </c>
      <c r="D19" s="129">
        <v>1194668</v>
      </c>
      <c r="E19" s="129">
        <v>217295</v>
      </c>
    </row>
    <row r="20" spans="1:26" x14ac:dyDescent="0.25">
      <c r="A20" s="127" t="s">
        <v>165</v>
      </c>
      <c r="B20" s="8" t="s">
        <v>280</v>
      </c>
      <c r="C20" s="133">
        <f t="shared" si="0"/>
        <v>4950234</v>
      </c>
      <c r="D20" s="129">
        <v>4264390</v>
      </c>
      <c r="E20" s="129">
        <v>685844</v>
      </c>
    </row>
    <row r="21" spans="1:26" ht="15.75" customHeight="1" x14ac:dyDescent="0.25">
      <c r="A21" s="127" t="s">
        <v>92</v>
      </c>
      <c r="B21" s="8" t="s">
        <v>281</v>
      </c>
      <c r="C21" s="133">
        <f t="shared" si="0"/>
        <v>871175</v>
      </c>
      <c r="D21" s="129">
        <v>750000</v>
      </c>
      <c r="E21" s="129">
        <v>121175</v>
      </c>
    </row>
    <row r="22" spans="1:26" ht="15.75" customHeight="1" x14ac:dyDescent="0.25">
      <c r="A22" s="127" t="s">
        <v>131</v>
      </c>
      <c r="B22" s="8" t="s">
        <v>282</v>
      </c>
      <c r="C22" s="133">
        <f t="shared" si="0"/>
        <v>2124382</v>
      </c>
      <c r="D22" s="129">
        <v>1639950</v>
      </c>
      <c r="E22" s="129">
        <v>484432</v>
      </c>
      <c r="F22" s="19"/>
      <c r="G22" s="19"/>
      <c r="H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27" t="s">
        <v>133</v>
      </c>
      <c r="B23" s="8" t="s">
        <v>283</v>
      </c>
      <c r="C23" s="133">
        <f t="shared" si="0"/>
        <v>5317820</v>
      </c>
      <c r="D23" s="129">
        <v>4539041</v>
      </c>
      <c r="E23" s="129">
        <v>778779</v>
      </c>
      <c r="F23" s="18"/>
      <c r="G23" s="18"/>
      <c r="H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A24" s="127" t="s">
        <v>136</v>
      </c>
      <c r="B24" s="8" t="s">
        <v>284</v>
      </c>
      <c r="C24" s="133">
        <f t="shared" si="0"/>
        <v>4673397</v>
      </c>
      <c r="D24" s="129">
        <v>4034242</v>
      </c>
      <c r="E24" s="129">
        <v>639155</v>
      </c>
    </row>
    <row r="25" spans="1:26" ht="15.75" customHeight="1" x14ac:dyDescent="0.25">
      <c r="A25" s="127" t="s">
        <v>183</v>
      </c>
      <c r="B25" s="8" t="s">
        <v>285</v>
      </c>
      <c r="C25" s="133">
        <f t="shared" si="0"/>
        <v>2757165</v>
      </c>
      <c r="D25" s="129">
        <v>2380083</v>
      </c>
      <c r="E25" s="129">
        <v>377082</v>
      </c>
    </row>
    <row r="26" spans="1:26" ht="15.75" customHeight="1" x14ac:dyDescent="0.25">
      <c r="A26" s="127" t="s">
        <v>94</v>
      </c>
      <c r="B26" s="8" t="s">
        <v>286</v>
      </c>
      <c r="C26" s="133">
        <f t="shared" si="0"/>
        <v>1668014</v>
      </c>
      <c r="D26" s="129">
        <v>1435158</v>
      </c>
      <c r="E26" s="129">
        <v>232856</v>
      </c>
    </row>
    <row r="27" spans="1:26" ht="15.75" customHeight="1" x14ac:dyDescent="0.25">
      <c r="A27" s="127" t="s">
        <v>140</v>
      </c>
      <c r="B27" s="8" t="s">
        <v>287</v>
      </c>
      <c r="C27" s="133">
        <f t="shared" si="0"/>
        <v>0</v>
      </c>
      <c r="D27" s="116">
        <v>0</v>
      </c>
      <c r="E27" s="116">
        <v>0</v>
      </c>
    </row>
    <row r="28" spans="1:26" ht="15.75" customHeight="1" x14ac:dyDescent="0.25">
      <c r="A28" s="102"/>
      <c r="B28" s="115" t="s">
        <v>288</v>
      </c>
      <c r="C28" s="103">
        <f t="shared" ref="C28:E28" si="1">SUM(C14:C27)</f>
        <v>63013602</v>
      </c>
      <c r="D28" s="103">
        <f t="shared" si="1"/>
        <v>54544005</v>
      </c>
      <c r="E28" s="103">
        <f t="shared" si="1"/>
        <v>8469597</v>
      </c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D29" s="140"/>
    </row>
    <row r="30" spans="1:26" ht="15.75" customHeight="1" x14ac:dyDescent="0.25"/>
    <row r="31" spans="1:26" ht="12" customHeight="1" x14ac:dyDescent="0.25">
      <c r="A31" s="11" t="s">
        <v>68</v>
      </c>
      <c r="B31" s="11" t="s">
        <v>291</v>
      </c>
      <c r="C31" s="11" t="s">
        <v>234</v>
      </c>
      <c r="D31" s="11" t="s">
        <v>424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 x14ac:dyDescent="0.25">
      <c r="A32" s="126" t="s">
        <v>292</v>
      </c>
      <c r="B32" s="110"/>
      <c r="C32" s="110"/>
      <c r="D32" s="110">
        <v>761</v>
      </c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</row>
    <row r="33" spans="1:26" ht="15.75" customHeight="1" x14ac:dyDescent="0.25">
      <c r="A33" s="127" t="s">
        <v>79</v>
      </c>
      <c r="B33" s="8" t="s">
        <v>293</v>
      </c>
      <c r="C33" s="133">
        <f t="shared" ref="C33:C47" si="2">SUM(D33)</f>
        <v>1245</v>
      </c>
      <c r="D33" s="116">
        <v>1245</v>
      </c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5.75" customHeight="1" x14ac:dyDescent="0.25">
      <c r="A34" s="127" t="s">
        <v>82</v>
      </c>
      <c r="B34" s="8" t="s">
        <v>294</v>
      </c>
      <c r="C34" s="133">
        <f t="shared" si="2"/>
        <v>0</v>
      </c>
      <c r="D34" s="116">
        <v>0</v>
      </c>
    </row>
    <row r="35" spans="1:26" ht="15.75" customHeight="1" x14ac:dyDescent="0.25">
      <c r="A35" s="127" t="s">
        <v>84</v>
      </c>
      <c r="B35" s="8" t="s">
        <v>295</v>
      </c>
      <c r="C35" s="133">
        <f t="shared" si="2"/>
        <v>0</v>
      </c>
      <c r="D35" s="116">
        <v>0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27" t="s">
        <v>86</v>
      </c>
      <c r="B36" s="8" t="s">
        <v>296</v>
      </c>
      <c r="C36" s="133">
        <f t="shared" si="2"/>
        <v>200000</v>
      </c>
      <c r="D36" s="116">
        <v>200000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25">
      <c r="A37" s="127" t="s">
        <v>88</v>
      </c>
      <c r="B37" s="8" t="s">
        <v>297</v>
      </c>
      <c r="C37" s="133">
        <f t="shared" si="2"/>
        <v>5585</v>
      </c>
      <c r="D37" s="116">
        <v>5585</v>
      </c>
    </row>
    <row r="38" spans="1:26" ht="15.75" customHeight="1" x14ac:dyDescent="0.25">
      <c r="A38" s="127" t="s">
        <v>90</v>
      </c>
      <c r="B38" s="8" t="s">
        <v>425</v>
      </c>
      <c r="C38" s="133">
        <f t="shared" si="2"/>
        <v>0</v>
      </c>
      <c r="D38" s="116">
        <v>0</v>
      </c>
    </row>
    <row r="39" spans="1:26" ht="15.75" customHeight="1" x14ac:dyDescent="0.25">
      <c r="A39" s="127" t="s">
        <v>165</v>
      </c>
      <c r="B39" s="8" t="s">
        <v>299</v>
      </c>
      <c r="C39" s="133">
        <f t="shared" si="2"/>
        <v>0</v>
      </c>
      <c r="D39" s="116">
        <v>0</v>
      </c>
    </row>
    <row r="40" spans="1:26" ht="15.75" customHeight="1" x14ac:dyDescent="0.25">
      <c r="A40" s="127" t="s">
        <v>92</v>
      </c>
      <c r="B40" s="8" t="s">
        <v>300</v>
      </c>
      <c r="C40" s="133">
        <f t="shared" si="2"/>
        <v>0</v>
      </c>
      <c r="D40" s="116">
        <v>0</v>
      </c>
    </row>
    <row r="41" spans="1:26" ht="15.75" customHeight="1" x14ac:dyDescent="0.25">
      <c r="A41" s="127" t="s">
        <v>131</v>
      </c>
      <c r="B41" s="8" t="s">
        <v>301</v>
      </c>
      <c r="C41" s="133">
        <f t="shared" si="2"/>
        <v>2888</v>
      </c>
      <c r="D41" s="116">
        <v>2888</v>
      </c>
    </row>
    <row r="42" spans="1:26" ht="15.75" customHeight="1" x14ac:dyDescent="0.25">
      <c r="A42" s="127" t="s">
        <v>133</v>
      </c>
      <c r="B42" s="8" t="s">
        <v>302</v>
      </c>
      <c r="C42" s="133">
        <f t="shared" si="2"/>
        <v>0</v>
      </c>
      <c r="D42" s="116">
        <v>0</v>
      </c>
    </row>
    <row r="43" spans="1:26" ht="15.75" customHeight="1" x14ac:dyDescent="0.25">
      <c r="A43" s="127" t="s">
        <v>136</v>
      </c>
      <c r="B43" s="8" t="s">
        <v>303</v>
      </c>
      <c r="C43" s="133">
        <f t="shared" si="2"/>
        <v>2550000</v>
      </c>
      <c r="D43" s="116">
        <v>2550000</v>
      </c>
    </row>
    <row r="44" spans="1:26" ht="15.75" customHeight="1" x14ac:dyDescent="0.25">
      <c r="A44" s="127" t="s">
        <v>183</v>
      </c>
      <c r="B44" s="8" t="s">
        <v>304</v>
      </c>
      <c r="C44" s="133">
        <f t="shared" si="2"/>
        <v>26715</v>
      </c>
      <c r="D44" s="116">
        <v>26715</v>
      </c>
    </row>
    <row r="45" spans="1:26" ht="15.75" customHeight="1" x14ac:dyDescent="0.25">
      <c r="A45" s="127" t="s">
        <v>94</v>
      </c>
      <c r="B45" s="8" t="s">
        <v>305</v>
      </c>
      <c r="C45" s="133">
        <f t="shared" si="2"/>
        <v>900</v>
      </c>
      <c r="D45" s="116">
        <v>900</v>
      </c>
    </row>
    <row r="46" spans="1:26" ht="15.75" customHeight="1" x14ac:dyDescent="0.25">
      <c r="A46" s="127" t="s">
        <v>140</v>
      </c>
      <c r="B46" s="8" t="s">
        <v>306</v>
      </c>
      <c r="C46" s="133">
        <f t="shared" si="2"/>
        <v>0</v>
      </c>
      <c r="D46" s="116">
        <v>0</v>
      </c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27" t="s">
        <v>142</v>
      </c>
      <c r="B47" s="8" t="s">
        <v>307</v>
      </c>
      <c r="C47" s="133">
        <f t="shared" si="2"/>
        <v>2727942</v>
      </c>
      <c r="D47" s="116">
        <v>2727942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 x14ac:dyDescent="0.25">
      <c r="A48" s="127"/>
      <c r="B48" s="8"/>
      <c r="C48" s="133"/>
      <c r="D48" s="116">
        <v>0</v>
      </c>
      <c r="E48" s="62"/>
    </row>
    <row r="49" spans="1:26" ht="15.75" customHeight="1" x14ac:dyDescent="0.25">
      <c r="A49" s="102"/>
      <c r="B49" s="115" t="s">
        <v>288</v>
      </c>
      <c r="C49" s="103">
        <f t="shared" ref="C49:D49" si="3">SUM(C33:C48)</f>
        <v>5515275</v>
      </c>
      <c r="D49" s="103">
        <f t="shared" si="3"/>
        <v>5515275</v>
      </c>
      <c r="E49" s="28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E50" s="62"/>
    </row>
    <row r="51" spans="1:26" ht="12" customHeight="1" x14ac:dyDescent="0.25">
      <c r="A51" s="11" t="s">
        <v>68</v>
      </c>
      <c r="B51" s="11" t="s">
        <v>308</v>
      </c>
      <c r="C51" s="11" t="s">
        <v>234</v>
      </c>
      <c r="D51" s="11" t="s">
        <v>424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 x14ac:dyDescent="0.25">
      <c r="A52" s="126" t="s">
        <v>309</v>
      </c>
      <c r="B52" s="110"/>
      <c r="C52" s="110"/>
      <c r="D52" s="110">
        <v>761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15.75" customHeight="1" x14ac:dyDescent="0.25">
      <c r="A53" s="127" t="s">
        <v>79</v>
      </c>
      <c r="B53" s="8" t="s">
        <v>310</v>
      </c>
      <c r="C53" s="133">
        <f t="shared" ref="C53:C74" si="4">SUM(D53)</f>
        <v>0</v>
      </c>
      <c r="D53" s="116">
        <v>0</v>
      </c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5.75" customHeight="1" x14ac:dyDescent="0.25">
      <c r="A54" s="127" t="s">
        <v>82</v>
      </c>
      <c r="B54" s="8" t="s">
        <v>311</v>
      </c>
      <c r="C54" s="133">
        <f t="shared" si="4"/>
        <v>0</v>
      </c>
      <c r="D54" s="116">
        <v>0</v>
      </c>
    </row>
    <row r="55" spans="1:26" ht="15.75" customHeight="1" x14ac:dyDescent="0.25">
      <c r="A55" s="127" t="s">
        <v>84</v>
      </c>
      <c r="B55" s="8" t="s">
        <v>312</v>
      </c>
      <c r="C55" s="133">
        <f t="shared" si="4"/>
        <v>0</v>
      </c>
      <c r="D55" s="116"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127" t="s">
        <v>86</v>
      </c>
      <c r="B56" s="8" t="s">
        <v>313</v>
      </c>
      <c r="C56" s="133">
        <f t="shared" si="4"/>
        <v>0</v>
      </c>
      <c r="D56" s="116"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127" t="s">
        <v>88</v>
      </c>
      <c r="B57" s="8" t="s">
        <v>314</v>
      </c>
      <c r="C57" s="133">
        <f t="shared" si="4"/>
        <v>0</v>
      </c>
      <c r="D57" s="116">
        <v>0</v>
      </c>
    </row>
    <row r="58" spans="1:26" ht="15.75" customHeight="1" x14ac:dyDescent="0.25">
      <c r="A58" s="127" t="s">
        <v>90</v>
      </c>
      <c r="B58" s="8" t="s">
        <v>315</v>
      </c>
      <c r="C58" s="133">
        <f t="shared" si="4"/>
        <v>258885</v>
      </c>
      <c r="D58" s="116">
        <v>258885</v>
      </c>
    </row>
    <row r="59" spans="1:26" ht="15.75" customHeight="1" x14ac:dyDescent="0.25">
      <c r="A59" s="127" t="s">
        <v>165</v>
      </c>
      <c r="B59" s="8" t="s">
        <v>316</v>
      </c>
      <c r="C59" s="133">
        <f t="shared" si="4"/>
        <v>896934</v>
      </c>
      <c r="D59" s="116">
        <v>896934</v>
      </c>
    </row>
    <row r="60" spans="1:26" ht="15.75" customHeight="1" x14ac:dyDescent="0.25">
      <c r="A60" s="127" t="s">
        <v>92</v>
      </c>
      <c r="B60" s="8" t="s">
        <v>317</v>
      </c>
      <c r="C60" s="133">
        <f t="shared" si="4"/>
        <v>0</v>
      </c>
      <c r="D60" s="116">
        <v>0</v>
      </c>
    </row>
    <row r="61" spans="1:26" ht="15.75" customHeight="1" x14ac:dyDescent="0.25">
      <c r="A61" s="127" t="s">
        <v>131</v>
      </c>
      <c r="B61" s="8" t="s">
        <v>318</v>
      </c>
      <c r="C61" s="133">
        <f t="shared" si="4"/>
        <v>0</v>
      </c>
      <c r="D61" s="116">
        <v>0</v>
      </c>
    </row>
    <row r="62" spans="1:26" ht="15.75" customHeight="1" x14ac:dyDescent="0.25">
      <c r="A62" s="127" t="s">
        <v>133</v>
      </c>
      <c r="B62" s="8" t="s">
        <v>319</v>
      </c>
      <c r="C62" s="133">
        <f t="shared" si="4"/>
        <v>0</v>
      </c>
      <c r="D62" s="116">
        <v>0</v>
      </c>
    </row>
    <row r="63" spans="1:26" ht="15.75" customHeight="1" x14ac:dyDescent="0.25">
      <c r="A63" s="127" t="s">
        <v>136</v>
      </c>
      <c r="B63" s="8" t="s">
        <v>320</v>
      </c>
      <c r="C63" s="133">
        <f t="shared" si="4"/>
        <v>0</v>
      </c>
      <c r="D63" s="116">
        <v>0</v>
      </c>
    </row>
    <row r="64" spans="1:26" ht="15.75" customHeight="1" x14ac:dyDescent="0.25">
      <c r="A64" s="127" t="s">
        <v>183</v>
      </c>
      <c r="B64" s="8" t="s">
        <v>321</v>
      </c>
      <c r="C64" s="133">
        <f t="shared" si="4"/>
        <v>0</v>
      </c>
      <c r="D64" s="116">
        <v>0</v>
      </c>
    </row>
    <row r="65" spans="1:26" ht="15.75" customHeight="1" x14ac:dyDescent="0.25">
      <c r="A65" s="127" t="s">
        <v>94</v>
      </c>
      <c r="B65" s="8" t="s">
        <v>322</v>
      </c>
      <c r="C65" s="133">
        <f t="shared" si="4"/>
        <v>0</v>
      </c>
      <c r="D65" s="116">
        <v>0</v>
      </c>
    </row>
    <row r="66" spans="1:26" ht="15.75" customHeight="1" x14ac:dyDescent="0.25">
      <c r="A66" s="127" t="s">
        <v>140</v>
      </c>
      <c r="B66" s="8" t="s">
        <v>323</v>
      </c>
      <c r="C66" s="133">
        <f t="shared" si="4"/>
        <v>1433549</v>
      </c>
      <c r="D66" s="116">
        <v>1433549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27" t="s">
        <v>142</v>
      </c>
      <c r="B67" s="8" t="s">
        <v>324</v>
      </c>
      <c r="C67" s="133">
        <f t="shared" si="4"/>
        <v>0</v>
      </c>
      <c r="D67" s="116">
        <v>0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 x14ac:dyDescent="0.25">
      <c r="A68" s="127" t="s">
        <v>144</v>
      </c>
      <c r="B68" s="8" t="s">
        <v>325</v>
      </c>
      <c r="C68" s="133">
        <f t="shared" si="4"/>
        <v>0</v>
      </c>
      <c r="D68" s="116">
        <v>0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 x14ac:dyDescent="0.25">
      <c r="A69" s="127" t="s">
        <v>108</v>
      </c>
      <c r="B69" s="8" t="s">
        <v>326</v>
      </c>
      <c r="C69" s="133">
        <f t="shared" si="4"/>
        <v>124549</v>
      </c>
      <c r="D69" s="116">
        <v>124549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 x14ac:dyDescent="0.25">
      <c r="A70" s="127" t="s">
        <v>212</v>
      </c>
      <c r="B70" s="8" t="s">
        <v>327</v>
      </c>
      <c r="C70" s="133">
        <f t="shared" si="4"/>
        <v>0</v>
      </c>
      <c r="D70" s="116">
        <v>0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 x14ac:dyDescent="0.25">
      <c r="A71" s="127" t="s">
        <v>328</v>
      </c>
      <c r="B71" s="8" t="s">
        <v>329</v>
      </c>
      <c r="C71" s="133">
        <f t="shared" si="4"/>
        <v>0</v>
      </c>
      <c r="D71" s="116">
        <v>0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 x14ac:dyDescent="0.25">
      <c r="A72" s="127" t="s">
        <v>146</v>
      </c>
      <c r="B72" s="8" t="s">
        <v>330</v>
      </c>
      <c r="C72" s="133">
        <f t="shared" si="4"/>
        <v>0</v>
      </c>
      <c r="D72" s="116">
        <v>0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 x14ac:dyDescent="0.25">
      <c r="A73" s="127" t="s">
        <v>150</v>
      </c>
      <c r="B73" s="8" t="s">
        <v>331</v>
      </c>
      <c r="C73" s="133">
        <f t="shared" si="4"/>
        <v>3263</v>
      </c>
      <c r="D73" s="116">
        <v>3263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 x14ac:dyDescent="0.25">
      <c r="A74" s="127" t="s">
        <v>332</v>
      </c>
      <c r="B74" s="8" t="s">
        <v>333</v>
      </c>
      <c r="C74" s="133">
        <f t="shared" si="4"/>
        <v>2790668</v>
      </c>
      <c r="D74" s="116">
        <v>2790668</v>
      </c>
      <c r="E74" s="62"/>
      <c r="F74" s="18"/>
    </row>
    <row r="75" spans="1:26" ht="15.75" customHeight="1" x14ac:dyDescent="0.25">
      <c r="A75" s="102"/>
      <c r="B75" s="115" t="s">
        <v>288</v>
      </c>
      <c r="C75" s="103">
        <f t="shared" ref="C75:D75" si="5">SUM(C53:C74)</f>
        <v>5507848</v>
      </c>
      <c r="D75" s="103">
        <f t="shared" si="5"/>
        <v>5507848</v>
      </c>
      <c r="E75" s="28"/>
      <c r="F75" s="18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E76" s="62"/>
      <c r="F76" s="18"/>
    </row>
    <row r="77" spans="1:26" ht="15.75" customHeight="1" x14ac:dyDescent="0.25">
      <c r="A77" s="11" t="s">
        <v>68</v>
      </c>
      <c r="B77" s="11" t="s">
        <v>381</v>
      </c>
      <c r="C77" s="11" t="s">
        <v>234</v>
      </c>
      <c r="D77" s="11" t="s">
        <v>424</v>
      </c>
      <c r="E77" s="12"/>
      <c r="F77" s="18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 x14ac:dyDescent="0.25">
      <c r="A78" s="126" t="s">
        <v>335</v>
      </c>
      <c r="B78" s="110"/>
      <c r="C78" s="110"/>
      <c r="D78" s="110">
        <v>761</v>
      </c>
      <c r="E78" s="110"/>
      <c r="F78" s="18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15.75" customHeight="1" x14ac:dyDescent="0.25">
      <c r="A79" s="127" t="s">
        <v>79</v>
      </c>
      <c r="B79" s="8" t="s">
        <v>336</v>
      </c>
      <c r="C79" s="133">
        <f t="shared" ref="C79:C89" si="6">SUM(D79)</f>
        <v>0</v>
      </c>
      <c r="D79" s="116">
        <v>0</v>
      </c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5.75" customHeight="1" x14ac:dyDescent="0.25">
      <c r="A80" s="127" t="s">
        <v>82</v>
      </c>
      <c r="B80" s="8" t="s">
        <v>337</v>
      </c>
      <c r="C80" s="133">
        <f t="shared" si="6"/>
        <v>0</v>
      </c>
      <c r="D80" s="116">
        <v>0</v>
      </c>
    </row>
    <row r="81" spans="1:26" ht="15.75" customHeight="1" x14ac:dyDescent="0.25">
      <c r="A81" s="127" t="s">
        <v>84</v>
      </c>
      <c r="B81" s="8" t="s">
        <v>338</v>
      </c>
      <c r="C81" s="133">
        <f t="shared" si="6"/>
        <v>0</v>
      </c>
      <c r="D81" s="116">
        <v>0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127" t="s">
        <v>86</v>
      </c>
      <c r="B82" s="8" t="s">
        <v>339</v>
      </c>
      <c r="C82" s="133">
        <f t="shared" si="6"/>
        <v>786750</v>
      </c>
      <c r="D82" s="116">
        <v>786750</v>
      </c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127" t="s">
        <v>88</v>
      </c>
      <c r="B83" s="8" t="s">
        <v>340</v>
      </c>
      <c r="C83" s="133">
        <f t="shared" si="6"/>
        <v>0</v>
      </c>
      <c r="D83" s="116">
        <v>0</v>
      </c>
    </row>
    <row r="84" spans="1:26" ht="15.75" customHeight="1" x14ac:dyDescent="0.25">
      <c r="A84" s="127" t="s">
        <v>90</v>
      </c>
      <c r="B84" s="8" t="s">
        <v>341</v>
      </c>
      <c r="C84" s="133">
        <f t="shared" si="6"/>
        <v>0</v>
      </c>
      <c r="D84" s="116">
        <v>0</v>
      </c>
    </row>
    <row r="85" spans="1:26" ht="15.75" customHeight="1" x14ac:dyDescent="0.25">
      <c r="A85" s="127" t="s">
        <v>165</v>
      </c>
      <c r="B85" s="8" t="s">
        <v>342</v>
      </c>
      <c r="C85" s="133">
        <f t="shared" si="6"/>
        <v>0</v>
      </c>
      <c r="D85" s="116">
        <v>0</v>
      </c>
    </row>
    <row r="86" spans="1:26" ht="15.75" customHeight="1" x14ac:dyDescent="0.25">
      <c r="A86" s="127" t="s">
        <v>92</v>
      </c>
      <c r="B86" s="8" t="s">
        <v>343</v>
      </c>
      <c r="C86" s="133">
        <f t="shared" si="6"/>
        <v>80000</v>
      </c>
      <c r="D86" s="116">
        <v>80000</v>
      </c>
    </row>
    <row r="87" spans="1:26" ht="15.75" customHeight="1" x14ac:dyDescent="0.25">
      <c r="A87" s="127" t="s">
        <v>131</v>
      </c>
      <c r="B87" s="8" t="s">
        <v>344</v>
      </c>
      <c r="C87" s="133">
        <f t="shared" si="6"/>
        <v>94500</v>
      </c>
      <c r="D87" s="116">
        <v>94500</v>
      </c>
    </row>
    <row r="88" spans="1:26" ht="15.75" customHeight="1" x14ac:dyDescent="0.25">
      <c r="A88" s="127" t="s">
        <v>133</v>
      </c>
      <c r="B88" s="8" t="s">
        <v>345</v>
      </c>
      <c r="C88" s="133">
        <f t="shared" si="6"/>
        <v>0</v>
      </c>
      <c r="D88" s="116">
        <v>0</v>
      </c>
    </row>
    <row r="89" spans="1:26" ht="15.75" customHeight="1" x14ac:dyDescent="0.25">
      <c r="A89" s="127" t="s">
        <v>346</v>
      </c>
      <c r="B89" s="8" t="s">
        <v>347</v>
      </c>
      <c r="C89" s="133">
        <f t="shared" si="6"/>
        <v>0</v>
      </c>
      <c r="D89" s="116">
        <v>0</v>
      </c>
      <c r="E89" s="62"/>
    </row>
    <row r="90" spans="1:26" ht="15.75" customHeight="1" x14ac:dyDescent="0.25">
      <c r="A90" s="102"/>
      <c r="B90" s="115" t="s">
        <v>288</v>
      </c>
      <c r="C90" s="103">
        <f t="shared" ref="C90:D90" si="7">SUM(C79:C89)</f>
        <v>961250</v>
      </c>
      <c r="D90" s="103">
        <f t="shared" si="7"/>
        <v>961250</v>
      </c>
      <c r="E90" s="28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E91" s="62"/>
      <c r="F91" s="62"/>
    </row>
    <row r="92" spans="1:26" ht="12" customHeight="1" x14ac:dyDescent="0.25">
      <c r="A92" s="11" t="s">
        <v>68</v>
      </c>
      <c r="B92" s="11" t="s">
        <v>348</v>
      </c>
      <c r="C92" s="11" t="s">
        <v>234</v>
      </c>
      <c r="D92" s="11" t="s">
        <v>424</v>
      </c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 x14ac:dyDescent="0.25">
      <c r="A93" s="12"/>
      <c r="B93" s="110"/>
      <c r="C93" s="110"/>
      <c r="D93" s="110">
        <v>761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15.75" customHeight="1" x14ac:dyDescent="0.25">
      <c r="A94" s="135" t="s">
        <v>349</v>
      </c>
      <c r="B94" s="7" t="s">
        <v>350</v>
      </c>
      <c r="C94" s="133">
        <f t="shared" ref="C94:C106" si="8">SUM(D94)</f>
        <v>0</v>
      </c>
      <c r="D94" s="133">
        <f>+D95</f>
        <v>0</v>
      </c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 x14ac:dyDescent="0.25">
      <c r="A95" s="127" t="s">
        <v>351</v>
      </c>
      <c r="B95" s="8" t="s">
        <v>352</v>
      </c>
      <c r="C95" s="133">
        <f t="shared" si="8"/>
        <v>0</v>
      </c>
      <c r="D95" s="116">
        <v>0</v>
      </c>
    </row>
    <row r="96" spans="1:26" ht="15.75" customHeight="1" x14ac:dyDescent="0.25">
      <c r="A96" s="135" t="s">
        <v>353</v>
      </c>
      <c r="B96" s="7" t="s">
        <v>354</v>
      </c>
      <c r="C96" s="133">
        <f t="shared" si="8"/>
        <v>0</v>
      </c>
      <c r="D96" s="133">
        <v>0</v>
      </c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 x14ac:dyDescent="0.25">
      <c r="A97" s="127" t="s">
        <v>355</v>
      </c>
      <c r="B97" s="8" t="s">
        <v>356</v>
      </c>
      <c r="C97" s="133">
        <f t="shared" si="8"/>
        <v>0</v>
      </c>
      <c r="D97" s="116">
        <v>0</v>
      </c>
    </row>
    <row r="98" spans="1:26" ht="15.75" customHeight="1" x14ac:dyDescent="0.25">
      <c r="A98" s="135" t="s">
        <v>357</v>
      </c>
      <c r="B98" s="7" t="s">
        <v>358</v>
      </c>
      <c r="C98" s="133">
        <f t="shared" si="8"/>
        <v>0</v>
      </c>
      <c r="D98" s="133">
        <f>+D99</f>
        <v>0</v>
      </c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 x14ac:dyDescent="0.25">
      <c r="A99" s="127" t="s">
        <v>357</v>
      </c>
      <c r="B99" s="8" t="s">
        <v>359</v>
      </c>
      <c r="C99" s="133">
        <f t="shared" si="8"/>
        <v>0</v>
      </c>
      <c r="D99" s="116">
        <v>0</v>
      </c>
    </row>
    <row r="100" spans="1:26" ht="15.75" customHeight="1" x14ac:dyDescent="0.25">
      <c r="A100" s="135" t="s">
        <v>360</v>
      </c>
      <c r="B100" s="7" t="s">
        <v>361</v>
      </c>
      <c r="C100" s="133">
        <f t="shared" si="8"/>
        <v>0</v>
      </c>
      <c r="D100" s="133">
        <f>+D101</f>
        <v>0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 x14ac:dyDescent="0.25">
      <c r="A101" s="127" t="s">
        <v>362</v>
      </c>
      <c r="B101" s="8" t="s">
        <v>363</v>
      </c>
      <c r="C101" s="133">
        <f t="shared" si="8"/>
        <v>0</v>
      </c>
      <c r="D101" s="116">
        <v>0</v>
      </c>
    </row>
    <row r="102" spans="1:26" ht="15.75" customHeight="1" x14ac:dyDescent="0.25">
      <c r="A102" s="135" t="s">
        <v>364</v>
      </c>
      <c r="B102" s="7" t="s">
        <v>365</v>
      </c>
      <c r="C102" s="133">
        <f t="shared" si="8"/>
        <v>0</v>
      </c>
      <c r="D102" s="133">
        <f>+D103</f>
        <v>0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 x14ac:dyDescent="0.25">
      <c r="A103" s="127" t="s">
        <v>366</v>
      </c>
      <c r="B103" s="8" t="s">
        <v>367</v>
      </c>
      <c r="C103" s="133">
        <f t="shared" si="8"/>
        <v>0</v>
      </c>
      <c r="D103" s="116">
        <v>0</v>
      </c>
    </row>
    <row r="104" spans="1:26" ht="15.75" customHeight="1" x14ac:dyDescent="0.25">
      <c r="A104" s="135" t="s">
        <v>368</v>
      </c>
      <c r="B104" s="7" t="s">
        <v>369</v>
      </c>
      <c r="C104" s="133">
        <f t="shared" si="8"/>
        <v>0</v>
      </c>
      <c r="D104" s="133">
        <f>SUM(D105:D106)</f>
        <v>0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 x14ac:dyDescent="0.25">
      <c r="A105" s="127" t="s">
        <v>370</v>
      </c>
      <c r="B105" s="8" t="s">
        <v>371</v>
      </c>
      <c r="C105" s="133">
        <f t="shared" si="8"/>
        <v>0</v>
      </c>
      <c r="D105" s="116">
        <v>0</v>
      </c>
    </row>
    <row r="106" spans="1:26" ht="15.75" customHeight="1" x14ac:dyDescent="0.25">
      <c r="A106" s="127" t="s">
        <v>372</v>
      </c>
      <c r="B106" s="8" t="s">
        <v>373</v>
      </c>
      <c r="C106" s="133">
        <f t="shared" si="8"/>
        <v>0</v>
      </c>
      <c r="D106" s="116">
        <v>0</v>
      </c>
    </row>
    <row r="107" spans="1:26" ht="15.75" customHeight="1" x14ac:dyDescent="0.25">
      <c r="A107" s="102"/>
      <c r="B107" s="115" t="s">
        <v>288</v>
      </c>
      <c r="C107" s="103">
        <f t="shared" ref="C107:E107" si="9">+C94+C96+C98+C100+C102+C104</f>
        <v>0</v>
      </c>
      <c r="D107" s="103">
        <f t="shared" si="9"/>
        <v>0</v>
      </c>
      <c r="E107" s="103">
        <f t="shared" si="9"/>
        <v>0</v>
      </c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02"/>
      <c r="B108" s="115" t="s">
        <v>374</v>
      </c>
      <c r="C108" s="103">
        <f>+C28+C49+C75+C90</f>
        <v>74997975</v>
      </c>
      <c r="D108" s="103">
        <f t="shared" ref="D108:E108" si="10">+D28+D49+D75+D90+D107</f>
        <v>66528378</v>
      </c>
      <c r="E108" s="103">
        <f t="shared" si="10"/>
        <v>8469597</v>
      </c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/>
    <row r="110" spans="1:26" ht="15.75" customHeight="1" x14ac:dyDescent="0.25">
      <c r="C110" s="64">
        <f>+C108-erogcons!K27</f>
        <v>0</v>
      </c>
      <c r="D110" s="140"/>
    </row>
    <row r="111" spans="1:26" ht="15.75" customHeight="1" x14ac:dyDescent="0.25"/>
    <row r="112" spans="1:26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">
    <mergeCell ref="A8:E8"/>
    <mergeCell ref="A9:E9"/>
    <mergeCell ref="A10:E10"/>
    <mergeCell ref="C11:E11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6.28515625" customWidth="1"/>
    <col min="2" max="2" width="5" customWidth="1"/>
    <col min="3" max="3" width="4.5703125" customWidth="1"/>
    <col min="4" max="4" width="49.28515625" customWidth="1"/>
    <col min="5" max="5" width="18" customWidth="1"/>
    <col min="6" max="6" width="20.140625" customWidth="1"/>
    <col min="7" max="10" width="14.5703125" customWidth="1"/>
    <col min="11" max="11" width="15.7109375" customWidth="1"/>
    <col min="12" max="12" width="14.5703125" customWidth="1"/>
    <col min="13" max="14" width="11" customWidth="1"/>
    <col min="15" max="15" width="14.5703125" customWidth="1"/>
    <col min="16" max="26" width="9" customWidth="1"/>
  </cols>
  <sheetData>
    <row r="1" spans="1:26" x14ac:dyDescent="0.25">
      <c r="A1" s="1"/>
      <c r="B1" s="149"/>
      <c r="C1" s="149"/>
      <c r="E1" s="1"/>
      <c r="F1" s="1"/>
      <c r="G1" s="60"/>
      <c r="H1" s="60"/>
      <c r="I1" s="60"/>
      <c r="J1" s="60"/>
      <c r="K1" s="6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49"/>
      <c r="C2" s="149"/>
      <c r="D2" s="1"/>
      <c r="E2" s="1"/>
      <c r="F2" s="1"/>
      <c r="G2" s="60"/>
      <c r="H2" s="60"/>
      <c r="I2" s="60"/>
      <c r="J2" s="60"/>
      <c r="K2" s="6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49"/>
      <c r="C3" s="149"/>
      <c r="D3" s="1"/>
      <c r="E3" s="1"/>
      <c r="F3" s="1"/>
      <c r="G3" s="60"/>
      <c r="H3" s="60"/>
      <c r="I3" s="60"/>
      <c r="J3" s="60"/>
      <c r="K3" s="6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49"/>
      <c r="C4" s="149"/>
      <c r="D4" s="1"/>
      <c r="E4" s="1"/>
      <c r="F4" s="1"/>
      <c r="G4" s="60"/>
      <c r="H4" s="60"/>
      <c r="I4" s="60"/>
      <c r="J4" s="60"/>
      <c r="K4" s="6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1"/>
      <c r="B5" s="151"/>
      <c r="C5" s="151"/>
      <c r="D5" s="6"/>
      <c r="E5" s="6"/>
      <c r="F5" s="6"/>
      <c r="G5" s="60"/>
      <c r="H5" s="60"/>
      <c r="I5" s="60"/>
      <c r="J5" s="60"/>
      <c r="K5" s="60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.5" customHeight="1" x14ac:dyDescent="0.25">
      <c r="B6" s="110"/>
      <c r="C6" s="110"/>
      <c r="G6" s="62"/>
      <c r="H6" s="62"/>
      <c r="I6" s="62"/>
      <c r="J6" s="62"/>
      <c r="K6" s="62"/>
    </row>
    <row r="7" spans="1:26" ht="12.75" customHeight="1" x14ac:dyDescent="0.25">
      <c r="A7" s="8"/>
      <c r="B7" s="389" t="str">
        <f>+resgral!A7</f>
        <v>ORDENANZA N° 7091/2020</v>
      </c>
      <c r="C7" s="372"/>
      <c r="D7" s="372"/>
      <c r="E7" s="8"/>
      <c r="F7" s="8"/>
      <c r="G7" s="65"/>
      <c r="H7" s="65"/>
      <c r="I7" s="65"/>
      <c r="J7" s="65"/>
      <c r="K7" s="65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B8" s="373" t="s">
        <v>1</v>
      </c>
      <c r="C8" s="372"/>
      <c r="D8" s="372"/>
      <c r="E8" s="372"/>
      <c r="F8" s="372"/>
      <c r="G8" s="62"/>
      <c r="H8" s="62"/>
      <c r="I8" s="62"/>
      <c r="J8" s="62"/>
      <c r="K8" s="62"/>
    </row>
    <row r="9" spans="1:26" x14ac:dyDescent="0.25">
      <c r="B9" s="374" t="s">
        <v>426</v>
      </c>
      <c r="C9" s="372"/>
      <c r="D9" s="372"/>
      <c r="E9" s="372"/>
      <c r="F9" s="372"/>
      <c r="G9" s="62"/>
      <c r="H9" s="62"/>
      <c r="I9" s="62"/>
      <c r="J9" s="62"/>
      <c r="K9" s="62"/>
    </row>
    <row r="10" spans="1:26" x14ac:dyDescent="0.25">
      <c r="B10" s="110"/>
      <c r="C10" s="110"/>
      <c r="G10" s="62"/>
      <c r="H10" s="62"/>
      <c r="I10" s="62"/>
      <c r="J10" s="62"/>
      <c r="K10" s="62"/>
    </row>
    <row r="11" spans="1:26" x14ac:dyDescent="0.25">
      <c r="B11" s="388" t="s">
        <v>427</v>
      </c>
      <c r="C11" s="378"/>
      <c r="D11" s="153" t="s">
        <v>4</v>
      </c>
      <c r="E11" s="153" t="s">
        <v>428</v>
      </c>
      <c r="F11" s="153" t="s">
        <v>429</v>
      </c>
      <c r="G11" s="62"/>
      <c r="H11" s="62"/>
      <c r="I11" s="62"/>
      <c r="J11" s="62"/>
      <c r="K11" s="62"/>
    </row>
    <row r="12" spans="1:26" ht="5.25" customHeight="1" x14ac:dyDescent="0.25">
      <c r="A12" s="12"/>
      <c r="B12" s="127"/>
      <c r="C12" s="127"/>
      <c r="E12" s="110"/>
      <c r="F12" s="110"/>
      <c r="G12" s="101"/>
      <c r="H12" s="101"/>
      <c r="I12" s="101"/>
      <c r="J12" s="101"/>
      <c r="K12" s="101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B13" s="154">
        <v>1</v>
      </c>
      <c r="C13" s="155"/>
      <c r="D13" s="156" t="s">
        <v>430</v>
      </c>
      <c r="E13" s="156"/>
      <c r="F13" s="103">
        <f>+E14+E22+E23+E26+E28+E29+E30</f>
        <v>1140203560</v>
      </c>
      <c r="G13" s="62"/>
      <c r="H13" s="62"/>
      <c r="I13" s="62"/>
      <c r="J13" s="62"/>
      <c r="K13" s="62"/>
    </row>
    <row r="14" spans="1:26" x14ac:dyDescent="0.25">
      <c r="A14" s="19"/>
      <c r="B14" s="157" t="s">
        <v>431</v>
      </c>
      <c r="C14" s="157" t="s">
        <v>133</v>
      </c>
      <c r="D14" s="158" t="s">
        <v>432</v>
      </c>
      <c r="E14" s="145">
        <f>SUM(E15:E21)</f>
        <v>505918186</v>
      </c>
      <c r="F14" s="133"/>
      <c r="G14" s="28"/>
      <c r="H14" s="28"/>
      <c r="I14" s="28"/>
      <c r="J14" s="28"/>
      <c r="K14" s="28"/>
      <c r="L14" s="19"/>
      <c r="M14" s="19"/>
      <c r="N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20"/>
      <c r="B15" s="159"/>
      <c r="C15" s="159"/>
      <c r="D15" s="160" t="s">
        <v>433</v>
      </c>
      <c r="E15" s="116">
        <f>+'FIN_FUNC A'!D15</f>
        <v>87278364</v>
      </c>
      <c r="F15" s="133"/>
      <c r="G15" s="138"/>
      <c r="H15" s="138"/>
      <c r="I15" s="138"/>
      <c r="J15" s="138"/>
      <c r="K15" s="138"/>
      <c r="L15" s="120"/>
      <c r="M15" s="120"/>
      <c r="N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x14ac:dyDescent="0.25">
      <c r="B16" s="161"/>
      <c r="C16" s="161"/>
      <c r="D16" s="160" t="s">
        <v>434</v>
      </c>
      <c r="E16" s="116">
        <f>+'FIN_FUNC A'!D16</f>
        <v>16144930</v>
      </c>
      <c r="F16" s="133"/>
      <c r="G16" s="62"/>
      <c r="H16" s="138"/>
      <c r="I16" s="62"/>
      <c r="J16" s="62"/>
      <c r="K16" s="62"/>
    </row>
    <row r="17" spans="1:26" x14ac:dyDescent="0.25">
      <c r="A17" s="8"/>
      <c r="B17" s="162"/>
      <c r="C17" s="162"/>
      <c r="D17" s="160" t="s">
        <v>435</v>
      </c>
      <c r="E17" s="116">
        <f>+'FIN_FUNC A'!D17</f>
        <v>147958424</v>
      </c>
      <c r="F17" s="133"/>
      <c r="G17" s="65"/>
      <c r="H17" s="138"/>
      <c r="I17" s="65"/>
      <c r="J17" s="65"/>
      <c r="K17" s="65"/>
      <c r="L17" s="8"/>
      <c r="M17" s="8"/>
      <c r="N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8"/>
      <c r="B18" s="162"/>
      <c r="C18" s="162"/>
      <c r="D18" s="160" t="s">
        <v>436</v>
      </c>
      <c r="E18" s="116">
        <f>+'FIN_FUNC A'!D18</f>
        <v>18111435</v>
      </c>
      <c r="F18" s="133"/>
      <c r="G18" s="65"/>
      <c r="H18" s="138"/>
      <c r="I18" s="65"/>
      <c r="J18" s="65"/>
      <c r="K18" s="65"/>
      <c r="L18" s="8"/>
      <c r="M18" s="8"/>
      <c r="N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B19" s="161"/>
      <c r="C19" s="161"/>
      <c r="D19" s="160" t="s">
        <v>437</v>
      </c>
      <c r="E19" s="116">
        <f>+'FIN_FUNC A'!D19</f>
        <v>66605984</v>
      </c>
      <c r="F19" s="133"/>
      <c r="G19" s="62"/>
      <c r="H19" s="138"/>
      <c r="I19" s="62"/>
      <c r="J19" s="62"/>
      <c r="K19" s="62"/>
    </row>
    <row r="20" spans="1:26" x14ac:dyDescent="0.25">
      <c r="B20" s="161"/>
      <c r="C20" s="161"/>
      <c r="D20" s="160" t="s">
        <v>438</v>
      </c>
      <c r="E20" s="116">
        <f>+'FIN_FUNC A'!D20</f>
        <v>149720439</v>
      </c>
      <c r="F20" s="133"/>
      <c r="G20" s="62"/>
      <c r="H20" s="138"/>
      <c r="I20" s="62"/>
      <c r="J20" s="62"/>
      <c r="K20" s="62"/>
    </row>
    <row r="21" spans="1:26" ht="15.75" customHeight="1" x14ac:dyDescent="0.25">
      <c r="B21" s="161"/>
      <c r="C21" s="161"/>
      <c r="D21" s="160" t="s">
        <v>439</v>
      </c>
      <c r="E21" s="116">
        <f>+'FIN_FUNC A'!D21</f>
        <v>20098610</v>
      </c>
      <c r="F21" s="133"/>
      <c r="G21" s="62"/>
      <c r="H21" s="138"/>
      <c r="I21" s="62"/>
      <c r="J21" s="62"/>
      <c r="K21" s="62"/>
    </row>
    <row r="22" spans="1:26" ht="15.75" customHeight="1" x14ac:dyDescent="0.25">
      <c r="A22" s="19"/>
      <c r="B22" s="157" t="s">
        <v>431</v>
      </c>
      <c r="C22" s="157" t="s">
        <v>146</v>
      </c>
      <c r="D22" s="158" t="s">
        <v>440</v>
      </c>
      <c r="E22" s="145">
        <v>0</v>
      </c>
      <c r="F22" s="133"/>
      <c r="G22" s="28"/>
      <c r="H22" s="28"/>
      <c r="I22" s="28"/>
      <c r="J22" s="28"/>
      <c r="K22" s="28"/>
      <c r="L22" s="19"/>
      <c r="M22" s="19"/>
      <c r="N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57" t="s">
        <v>431</v>
      </c>
      <c r="C23" s="157" t="s">
        <v>346</v>
      </c>
      <c r="D23" s="158" t="s">
        <v>441</v>
      </c>
      <c r="E23" s="145">
        <f>SUM(E24:E25)</f>
        <v>82980936</v>
      </c>
      <c r="F23" s="133"/>
      <c r="G23" s="28"/>
      <c r="H23" s="28"/>
      <c r="I23" s="28"/>
      <c r="J23" s="28"/>
      <c r="K23" s="28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B24" s="161"/>
      <c r="C24" s="161"/>
      <c r="D24" s="160" t="s">
        <v>442</v>
      </c>
      <c r="E24" s="116">
        <f>+'FIN_FUNC A'!D24</f>
        <v>82980936</v>
      </c>
      <c r="F24" s="133"/>
      <c r="G24" s="62"/>
      <c r="H24" s="138"/>
      <c r="I24" s="62"/>
      <c r="J24" s="62"/>
      <c r="K24" s="62"/>
    </row>
    <row r="25" spans="1:26" ht="15.75" customHeight="1" x14ac:dyDescent="0.25">
      <c r="B25" s="161"/>
      <c r="C25" s="161"/>
      <c r="D25" s="160" t="s">
        <v>443</v>
      </c>
      <c r="E25" s="116">
        <f>+'FIN_FUNC A'!D25</f>
        <v>0</v>
      </c>
      <c r="F25" s="133"/>
      <c r="G25" s="62"/>
      <c r="H25" s="62"/>
      <c r="I25" s="62"/>
      <c r="J25" s="62"/>
      <c r="K25" s="62"/>
    </row>
    <row r="26" spans="1:26" ht="15.75" customHeight="1" x14ac:dyDescent="0.25">
      <c r="A26" s="19"/>
      <c r="B26" s="157" t="s">
        <v>431</v>
      </c>
      <c r="C26" s="157" t="s">
        <v>444</v>
      </c>
      <c r="D26" s="158" t="s">
        <v>445</v>
      </c>
      <c r="E26" s="145">
        <f>SUM(E27)</f>
        <v>61043798</v>
      </c>
      <c r="F26" s="133"/>
      <c r="G26" s="28"/>
      <c r="H26" s="28"/>
      <c r="I26" s="28"/>
      <c r="J26" s="28"/>
      <c r="K26" s="28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B27" s="161"/>
      <c r="C27" s="161"/>
      <c r="D27" s="163" t="s">
        <v>446</v>
      </c>
      <c r="E27" s="150">
        <f>+'FIN_FUNC A'!D27</f>
        <v>61043798</v>
      </c>
      <c r="F27" s="133"/>
      <c r="G27" s="62"/>
      <c r="H27" s="138"/>
      <c r="I27" s="62"/>
      <c r="J27" s="62"/>
      <c r="K27" s="62"/>
    </row>
    <row r="28" spans="1:26" ht="15.75" customHeight="1" x14ac:dyDescent="0.25">
      <c r="A28" s="19"/>
      <c r="B28" s="157" t="s">
        <v>431</v>
      </c>
      <c r="C28" s="157" t="s">
        <v>447</v>
      </c>
      <c r="D28" s="158" t="s">
        <v>448</v>
      </c>
      <c r="E28" s="145">
        <v>0</v>
      </c>
      <c r="F28" s="133"/>
      <c r="G28" s="28"/>
      <c r="H28" s="28"/>
      <c r="I28" s="28"/>
      <c r="J28" s="28"/>
      <c r="K28" s="28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57" t="s">
        <v>431</v>
      </c>
      <c r="C29" s="157" t="s">
        <v>449</v>
      </c>
      <c r="D29" s="158" t="s">
        <v>450</v>
      </c>
      <c r="E29" s="145">
        <v>0</v>
      </c>
      <c r="F29" s="133"/>
      <c r="G29" s="28"/>
      <c r="H29" s="28"/>
      <c r="I29" s="28"/>
      <c r="J29" s="28"/>
      <c r="K29" s="28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57" t="s">
        <v>431</v>
      </c>
      <c r="C30" s="157" t="s">
        <v>451</v>
      </c>
      <c r="D30" s="158" t="s">
        <v>452</v>
      </c>
      <c r="E30" s="145">
        <f>SUM(E31:E43)</f>
        <v>490260640</v>
      </c>
      <c r="F30" s="133"/>
      <c r="G30" s="28"/>
      <c r="H30" s="28"/>
      <c r="I30" s="28"/>
      <c r="J30" s="28"/>
      <c r="K30" s="28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B31" s="161"/>
      <c r="C31" s="161"/>
      <c r="D31" s="160" t="s">
        <v>453</v>
      </c>
      <c r="E31" s="116">
        <f>+'FIN_FUNC A'!D31</f>
        <v>12621512</v>
      </c>
      <c r="F31" s="133"/>
      <c r="G31" s="62"/>
      <c r="H31" s="62"/>
      <c r="I31" s="62"/>
      <c r="J31" s="62"/>
      <c r="K31" s="62"/>
    </row>
    <row r="32" spans="1:26" ht="15.75" customHeight="1" x14ac:dyDescent="0.25">
      <c r="B32" s="161"/>
      <c r="C32" s="161"/>
      <c r="D32" s="160" t="s">
        <v>454</v>
      </c>
      <c r="E32" s="116">
        <f>+'FIN_FUNC A'!D32</f>
        <v>15632766</v>
      </c>
      <c r="F32" s="133"/>
      <c r="G32" s="62"/>
      <c r="H32" s="62"/>
      <c r="I32" s="62"/>
      <c r="J32" s="62"/>
      <c r="K32" s="62"/>
    </row>
    <row r="33" spans="2:11" ht="15.75" customHeight="1" x14ac:dyDescent="0.25">
      <c r="B33" s="161"/>
      <c r="C33" s="161"/>
      <c r="D33" s="160" t="s">
        <v>455</v>
      </c>
      <c r="E33" s="116">
        <f>+'FIN_FUNC A'!D33</f>
        <v>5570251</v>
      </c>
      <c r="F33" s="133"/>
      <c r="G33" s="62"/>
      <c r="H33" s="62"/>
      <c r="I33" s="62"/>
      <c r="J33" s="62"/>
      <c r="K33" s="62"/>
    </row>
    <row r="34" spans="2:11" ht="15.75" customHeight="1" x14ac:dyDescent="0.25">
      <c r="B34" s="161"/>
      <c r="C34" s="161"/>
      <c r="D34" s="160" t="s">
        <v>456</v>
      </c>
      <c r="E34" s="116">
        <f>+'FIN_FUNC A'!D34</f>
        <v>5713793</v>
      </c>
      <c r="F34" s="133"/>
      <c r="G34" s="62"/>
      <c r="H34" s="62"/>
      <c r="I34" s="62"/>
      <c r="J34" s="62"/>
      <c r="K34" s="62"/>
    </row>
    <row r="35" spans="2:11" ht="15.75" customHeight="1" x14ac:dyDescent="0.25">
      <c r="B35" s="161"/>
      <c r="C35" s="161"/>
      <c r="D35" s="160" t="s">
        <v>457</v>
      </c>
      <c r="E35" s="116">
        <f>+'FIN_FUNC A'!D35</f>
        <v>18421408</v>
      </c>
      <c r="F35" s="133"/>
      <c r="G35" s="62"/>
      <c r="H35" s="62"/>
      <c r="I35" s="62"/>
      <c r="J35" s="62"/>
      <c r="K35" s="62"/>
    </row>
    <row r="36" spans="2:11" ht="15.75" customHeight="1" x14ac:dyDescent="0.25">
      <c r="B36" s="161"/>
      <c r="C36" s="161"/>
      <c r="D36" s="160" t="s">
        <v>458</v>
      </c>
      <c r="E36" s="116">
        <f>+'FIN_FUNC A'!D36</f>
        <v>13500693</v>
      </c>
      <c r="F36" s="133"/>
      <c r="G36" s="62"/>
      <c r="H36" s="62"/>
      <c r="I36" s="62"/>
      <c r="J36" s="62"/>
      <c r="K36" s="62"/>
    </row>
    <row r="37" spans="2:11" ht="15.75" customHeight="1" x14ac:dyDescent="0.25">
      <c r="B37" s="161"/>
      <c r="C37" s="161"/>
      <c r="D37" s="160" t="s">
        <v>459</v>
      </c>
      <c r="E37" s="116">
        <f>+'FIN_FUNC A'!D37</f>
        <v>62292205</v>
      </c>
      <c r="F37" s="133"/>
      <c r="G37" s="62"/>
      <c r="H37" s="62"/>
      <c r="I37" s="62"/>
      <c r="J37" s="62"/>
      <c r="K37" s="62"/>
    </row>
    <row r="38" spans="2:11" ht="15.75" customHeight="1" x14ac:dyDescent="0.25">
      <c r="B38" s="161"/>
      <c r="C38" s="161"/>
      <c r="D38" s="160" t="s">
        <v>460</v>
      </c>
      <c r="E38" s="116">
        <f>+'FIN_FUNC A'!D38</f>
        <v>58645127</v>
      </c>
      <c r="F38" s="133"/>
      <c r="G38" s="62"/>
      <c r="H38" s="62"/>
      <c r="I38" s="62"/>
      <c r="J38" s="62"/>
      <c r="K38" s="62"/>
    </row>
    <row r="39" spans="2:11" ht="15.75" customHeight="1" x14ac:dyDescent="0.25">
      <c r="B39" s="161"/>
      <c r="C39" s="161"/>
      <c r="D39" s="160" t="s">
        <v>461</v>
      </c>
      <c r="E39" s="116">
        <f>+'FIN_FUNC A'!D39</f>
        <v>3271742</v>
      </c>
      <c r="F39" s="133"/>
      <c r="G39" s="62"/>
      <c r="H39" s="62"/>
      <c r="I39" s="62"/>
      <c r="J39" s="62"/>
      <c r="K39" s="62"/>
    </row>
    <row r="40" spans="2:11" ht="15.75" customHeight="1" x14ac:dyDescent="0.25">
      <c r="B40" s="161"/>
      <c r="C40" s="161"/>
      <c r="D40" s="160" t="s">
        <v>462</v>
      </c>
      <c r="E40" s="116">
        <f>+'FIN_FUNC A'!D40</f>
        <v>199857191</v>
      </c>
      <c r="F40" s="133"/>
      <c r="G40" s="62"/>
      <c r="H40" s="62"/>
      <c r="I40" s="62"/>
      <c r="J40" s="62"/>
      <c r="K40" s="62"/>
    </row>
    <row r="41" spans="2:11" ht="15.75" customHeight="1" x14ac:dyDescent="0.25">
      <c r="B41" s="161"/>
      <c r="C41" s="161"/>
      <c r="D41" s="160" t="s">
        <v>463</v>
      </c>
      <c r="E41" s="116">
        <f>+'FIN_FUNC A'!D41</f>
        <v>55145825</v>
      </c>
      <c r="F41" s="133"/>
      <c r="G41" s="62"/>
      <c r="H41" s="62"/>
      <c r="I41" s="62"/>
      <c r="J41" s="62"/>
      <c r="K41" s="62"/>
    </row>
    <row r="42" spans="2:11" ht="15.75" customHeight="1" x14ac:dyDescent="0.25">
      <c r="B42" s="161"/>
      <c r="C42" s="161"/>
      <c r="D42" s="160" t="s">
        <v>464</v>
      </c>
      <c r="E42" s="116">
        <f>+'FIN_FUNC A'!D42</f>
        <v>33198394</v>
      </c>
      <c r="F42" s="133"/>
      <c r="G42" s="62"/>
      <c r="H42" s="62"/>
      <c r="I42" s="62"/>
      <c r="J42" s="62"/>
      <c r="K42" s="62"/>
    </row>
    <row r="43" spans="2:11" ht="15.75" customHeight="1" x14ac:dyDescent="0.25">
      <c r="B43" s="161"/>
      <c r="C43" s="161"/>
      <c r="D43" s="160" t="s">
        <v>465</v>
      </c>
      <c r="E43" s="116">
        <f>+'FIN_FUNC A'!D43</f>
        <v>6389733</v>
      </c>
      <c r="F43" s="133"/>
      <c r="G43" s="62"/>
      <c r="H43" s="62"/>
      <c r="I43" s="62"/>
      <c r="J43" s="62"/>
      <c r="K43" s="62"/>
    </row>
    <row r="44" spans="2:11" ht="15.75" customHeight="1" x14ac:dyDescent="0.25">
      <c r="B44" s="154" t="s">
        <v>466</v>
      </c>
      <c r="C44" s="155"/>
      <c r="D44" s="156" t="s">
        <v>467</v>
      </c>
      <c r="E44" s="156"/>
      <c r="F44" s="103">
        <f>+E45+E46</f>
        <v>74997975</v>
      </c>
      <c r="G44" s="62"/>
      <c r="H44" s="62"/>
      <c r="I44" s="62"/>
      <c r="J44" s="62"/>
      <c r="K44" s="62"/>
    </row>
    <row r="45" spans="2:11" ht="15.75" customHeight="1" x14ac:dyDescent="0.25">
      <c r="B45" s="161" t="s">
        <v>466</v>
      </c>
      <c r="C45" s="161" t="s">
        <v>79</v>
      </c>
      <c r="D45" s="164" t="s">
        <v>468</v>
      </c>
      <c r="E45" s="116">
        <v>0</v>
      </c>
      <c r="F45" s="133"/>
      <c r="G45" s="62"/>
      <c r="H45" s="62"/>
      <c r="I45" s="62"/>
      <c r="J45" s="62"/>
      <c r="K45" s="62"/>
    </row>
    <row r="46" spans="2:11" ht="15.75" customHeight="1" x14ac:dyDescent="0.25">
      <c r="B46" s="161" t="s">
        <v>466</v>
      </c>
      <c r="C46" s="161" t="s">
        <v>451</v>
      </c>
      <c r="D46" s="164" t="s">
        <v>469</v>
      </c>
      <c r="E46" s="145">
        <f>SUM(E47)</f>
        <v>74997975</v>
      </c>
      <c r="F46" s="133"/>
      <c r="G46" s="62"/>
      <c r="H46" s="62"/>
      <c r="I46" s="62"/>
      <c r="J46" s="62"/>
      <c r="K46" s="62"/>
    </row>
    <row r="47" spans="2:11" ht="15.75" customHeight="1" x14ac:dyDescent="0.25">
      <c r="B47" s="161"/>
      <c r="C47" s="161"/>
      <c r="D47" s="160" t="s">
        <v>470</v>
      </c>
      <c r="E47" s="116">
        <f>+'FIN_FUNC A'!D47</f>
        <v>74997975</v>
      </c>
      <c r="F47" s="133"/>
      <c r="G47" s="62"/>
      <c r="H47" s="62"/>
      <c r="I47" s="62"/>
      <c r="J47" s="62"/>
      <c r="K47" s="62"/>
    </row>
    <row r="48" spans="2:11" ht="15.75" customHeight="1" x14ac:dyDescent="0.25">
      <c r="B48" s="154" t="s">
        <v>471</v>
      </c>
      <c r="C48" s="155"/>
      <c r="D48" s="156" t="s">
        <v>472</v>
      </c>
      <c r="E48" s="156"/>
      <c r="F48" s="103">
        <f>+E49+E51</f>
        <v>825794059</v>
      </c>
      <c r="G48" s="62"/>
      <c r="H48" s="62"/>
      <c r="I48" s="62"/>
      <c r="J48" s="62"/>
      <c r="K48" s="62"/>
    </row>
    <row r="49" spans="1:26" ht="15.75" customHeight="1" x14ac:dyDescent="0.25">
      <c r="A49" s="19"/>
      <c r="B49" s="157" t="s">
        <v>471</v>
      </c>
      <c r="C49" s="157" t="s">
        <v>79</v>
      </c>
      <c r="D49" s="164" t="s">
        <v>473</v>
      </c>
      <c r="E49" s="145">
        <f>+E50</f>
        <v>134624806</v>
      </c>
      <c r="F49" s="133"/>
      <c r="G49" s="28"/>
      <c r="H49" s="28"/>
      <c r="I49" s="28"/>
      <c r="J49" s="28"/>
      <c r="K49" s="28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B50" s="161"/>
      <c r="C50" s="161"/>
      <c r="D50" s="160" t="s">
        <v>474</v>
      </c>
      <c r="E50" s="116">
        <f>+'FIN_FUNC A'!D50</f>
        <v>134624806</v>
      </c>
      <c r="F50" s="133"/>
      <c r="G50" s="62"/>
      <c r="H50" s="62"/>
      <c r="I50" s="62"/>
      <c r="J50" s="62"/>
      <c r="K50" s="62"/>
    </row>
    <row r="51" spans="1:26" ht="15.75" customHeight="1" x14ac:dyDescent="0.25">
      <c r="A51" s="19"/>
      <c r="B51" s="157" t="s">
        <v>471</v>
      </c>
      <c r="C51" s="157" t="s">
        <v>133</v>
      </c>
      <c r="D51" s="164" t="s">
        <v>475</v>
      </c>
      <c r="E51" s="145">
        <f>SUM(E52:E56)</f>
        <v>691169253</v>
      </c>
      <c r="F51" s="133"/>
      <c r="G51" s="28"/>
      <c r="H51" s="28"/>
      <c r="I51" s="28"/>
      <c r="J51" s="28"/>
      <c r="K51" s="28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57"/>
      <c r="C52" s="157"/>
      <c r="D52" s="160" t="s">
        <v>476</v>
      </c>
      <c r="E52" s="116">
        <f>+'FIN_FUNC A'!D52</f>
        <v>13714508</v>
      </c>
      <c r="F52" s="133"/>
      <c r="G52" s="28"/>
      <c r="H52" s="28"/>
      <c r="I52" s="28"/>
      <c r="J52" s="28"/>
      <c r="K52" s="28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B53" s="161"/>
      <c r="C53" s="161"/>
      <c r="D53" s="160" t="s">
        <v>477</v>
      </c>
      <c r="E53" s="116">
        <f>+'FIN_FUNC A'!D53</f>
        <v>40490509</v>
      </c>
      <c r="F53" s="133"/>
      <c r="G53" s="62"/>
      <c r="H53" s="62"/>
      <c r="I53" s="62"/>
      <c r="J53" s="62"/>
      <c r="K53" s="62"/>
    </row>
    <row r="54" spans="1:26" ht="15.75" customHeight="1" x14ac:dyDescent="0.25">
      <c r="B54" s="161"/>
      <c r="C54" s="161"/>
      <c r="D54" s="160" t="s">
        <v>478</v>
      </c>
      <c r="E54" s="116">
        <f>+'FIN_FUNC A'!D54</f>
        <v>547027454</v>
      </c>
      <c r="F54" s="133"/>
      <c r="G54" s="62"/>
      <c r="H54" s="62"/>
      <c r="I54" s="62"/>
      <c r="J54" s="62"/>
      <c r="K54" s="62"/>
    </row>
    <row r="55" spans="1:26" ht="15.75" customHeight="1" x14ac:dyDescent="0.25">
      <c r="B55" s="161"/>
      <c r="C55" s="161"/>
      <c r="D55" s="160" t="s">
        <v>479</v>
      </c>
      <c r="E55" s="116">
        <f>+'FIN_FUNC A'!D55</f>
        <v>45798756</v>
      </c>
      <c r="F55" s="133"/>
      <c r="G55" s="62"/>
      <c r="H55" s="62"/>
      <c r="I55" s="62"/>
      <c r="J55" s="62"/>
      <c r="K55" s="62"/>
    </row>
    <row r="56" spans="1:26" ht="15.75" customHeight="1" x14ac:dyDescent="0.25">
      <c r="B56" s="161"/>
      <c r="C56" s="161"/>
      <c r="D56" s="160" t="s">
        <v>480</v>
      </c>
      <c r="E56" s="116">
        <f>+'FIN_FUNC A'!D56</f>
        <v>44138026</v>
      </c>
      <c r="F56" s="133"/>
      <c r="G56" s="62"/>
      <c r="H56" s="62"/>
      <c r="I56" s="62"/>
      <c r="J56" s="62"/>
      <c r="K56" s="62"/>
    </row>
    <row r="57" spans="1:26" ht="15.75" customHeight="1" x14ac:dyDescent="0.25">
      <c r="A57" s="19"/>
      <c r="B57" s="157" t="s">
        <v>471</v>
      </c>
      <c r="C57" s="157" t="s">
        <v>451</v>
      </c>
      <c r="D57" s="158" t="s">
        <v>481</v>
      </c>
      <c r="E57" s="165">
        <v>0</v>
      </c>
      <c r="F57" s="133"/>
      <c r="G57" s="28"/>
      <c r="H57" s="28"/>
      <c r="I57" s="28"/>
      <c r="J57" s="28"/>
      <c r="K57" s="28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B58" s="154" t="s">
        <v>482</v>
      </c>
      <c r="C58" s="155"/>
      <c r="D58" s="156" t="s">
        <v>483</v>
      </c>
      <c r="E58" s="156"/>
      <c r="F58" s="103">
        <f>+E59+E67+E68</f>
        <v>88355484</v>
      </c>
      <c r="G58" s="62"/>
      <c r="H58" s="62"/>
      <c r="I58" s="62"/>
      <c r="J58" s="62"/>
      <c r="K58" s="62"/>
    </row>
    <row r="59" spans="1:26" ht="15.75" customHeight="1" x14ac:dyDescent="0.25">
      <c r="A59" s="19"/>
      <c r="B59" s="157" t="s">
        <v>482</v>
      </c>
      <c r="C59" s="157" t="s">
        <v>79</v>
      </c>
      <c r="D59" s="164" t="s">
        <v>484</v>
      </c>
      <c r="E59" s="145">
        <f>+E60</f>
        <v>88355484</v>
      </c>
      <c r="F59" s="133"/>
      <c r="G59" s="28"/>
      <c r="H59" s="28"/>
      <c r="I59" s="28"/>
      <c r="J59" s="28"/>
      <c r="K59" s="28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B60" s="161"/>
      <c r="C60" s="161"/>
      <c r="D60" s="166" t="s">
        <v>485</v>
      </c>
      <c r="E60" s="116">
        <f>+'FIN_FUNC A'!D60</f>
        <v>88355484</v>
      </c>
      <c r="F60" s="133"/>
      <c r="G60" s="62"/>
      <c r="H60" s="62"/>
      <c r="I60" s="62"/>
      <c r="J60" s="62"/>
      <c r="K60" s="62"/>
    </row>
    <row r="61" spans="1:26" ht="15.75" customHeight="1" x14ac:dyDescent="0.25">
      <c r="A61" s="19"/>
      <c r="B61" s="157" t="s">
        <v>482</v>
      </c>
      <c r="C61" s="157" t="s">
        <v>133</v>
      </c>
      <c r="D61" s="164" t="s">
        <v>486</v>
      </c>
      <c r="E61" s="145">
        <v>0</v>
      </c>
      <c r="F61" s="133"/>
      <c r="G61" s="28"/>
      <c r="H61" s="28"/>
      <c r="I61" s="28"/>
      <c r="J61" s="28"/>
      <c r="K61" s="28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390" t="s">
        <v>487</v>
      </c>
      <c r="C62" s="391"/>
      <c r="D62" s="392"/>
      <c r="E62" s="167"/>
      <c r="F62" s="103">
        <f>+F13+F44+F48+F58</f>
        <v>2129351078</v>
      </c>
      <c r="G62" s="28"/>
      <c r="H62" s="28"/>
      <c r="I62" s="28"/>
      <c r="J62" s="28"/>
      <c r="K62" s="28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B63" s="168"/>
      <c r="C63" s="168"/>
      <c r="F63" s="169"/>
      <c r="G63" s="62"/>
      <c r="H63" s="62"/>
      <c r="I63" s="62"/>
      <c r="J63" s="62"/>
      <c r="K63" s="62"/>
    </row>
    <row r="64" spans="1:26" ht="15.75" customHeight="1" x14ac:dyDescent="0.25">
      <c r="B64" s="388" t="s">
        <v>427</v>
      </c>
      <c r="C64" s="378"/>
      <c r="D64" s="153" t="s">
        <v>4</v>
      </c>
      <c r="E64" s="153" t="s">
        <v>428</v>
      </c>
      <c r="F64" s="153" t="s">
        <v>429</v>
      </c>
      <c r="G64" s="62"/>
      <c r="H64" s="62"/>
      <c r="I64" s="62"/>
      <c r="J64" s="62"/>
      <c r="K64" s="62"/>
    </row>
    <row r="65" spans="1:26" ht="6.75" customHeight="1" x14ac:dyDescent="0.25">
      <c r="A65" s="12"/>
      <c r="B65" s="127"/>
      <c r="C65" s="127"/>
      <c r="E65" s="110"/>
      <c r="F65" s="110"/>
      <c r="G65" s="101"/>
      <c r="H65" s="101"/>
      <c r="I65" s="101"/>
      <c r="J65" s="101"/>
      <c r="K65" s="101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 x14ac:dyDescent="0.25">
      <c r="B66" s="161"/>
      <c r="C66" s="160"/>
      <c r="D66" s="170" t="s">
        <v>487</v>
      </c>
      <c r="E66" s="116"/>
      <c r="F66" s="133">
        <f>+F62</f>
        <v>2129351078</v>
      </c>
      <c r="G66" s="62"/>
      <c r="H66" s="62"/>
      <c r="I66" s="62"/>
      <c r="J66" s="62"/>
      <c r="K66" s="62"/>
    </row>
    <row r="67" spans="1:26" ht="15.75" customHeight="1" x14ac:dyDescent="0.25">
      <c r="A67" s="19"/>
      <c r="B67" s="157" t="s">
        <v>482</v>
      </c>
      <c r="C67" s="157" t="s">
        <v>146</v>
      </c>
      <c r="D67" s="164" t="s">
        <v>488</v>
      </c>
      <c r="E67" s="145">
        <v>0</v>
      </c>
      <c r="F67" s="133"/>
      <c r="G67" s="28"/>
      <c r="H67" s="28"/>
      <c r="I67" s="28"/>
      <c r="J67" s="28"/>
      <c r="K67" s="28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57" t="s">
        <v>482</v>
      </c>
      <c r="C68" s="157" t="s">
        <v>451</v>
      </c>
      <c r="D68" s="164" t="s">
        <v>489</v>
      </c>
      <c r="E68" s="145">
        <v>0</v>
      </c>
      <c r="F68" s="133"/>
      <c r="G68" s="28"/>
      <c r="H68" s="28"/>
      <c r="I68" s="28"/>
      <c r="J68" s="28"/>
      <c r="K68" s="28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B69" s="154" t="s">
        <v>490</v>
      </c>
      <c r="C69" s="155"/>
      <c r="D69" s="171" t="s">
        <v>491</v>
      </c>
      <c r="E69" s="156"/>
      <c r="F69" s="103">
        <f>+E70+E71+E72+E73+E74+E75+E76+E77+E80+E81+E82+E83</f>
        <v>587074368</v>
      </c>
      <c r="G69" s="62"/>
      <c r="H69" s="62"/>
      <c r="I69" s="62"/>
      <c r="J69" s="62"/>
      <c r="K69" s="62"/>
    </row>
    <row r="70" spans="1:26" ht="15.75" customHeight="1" x14ac:dyDescent="0.25">
      <c r="A70" s="19"/>
      <c r="B70" s="157" t="s">
        <v>490</v>
      </c>
      <c r="C70" s="157" t="s">
        <v>79</v>
      </c>
      <c r="D70" s="172" t="s">
        <v>492</v>
      </c>
      <c r="E70" s="145">
        <v>0</v>
      </c>
      <c r="F70" s="133"/>
      <c r="G70" s="28"/>
      <c r="H70" s="28"/>
      <c r="I70" s="28"/>
      <c r="J70" s="28"/>
      <c r="K70" s="28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57" t="s">
        <v>490</v>
      </c>
      <c r="C71" s="157" t="s">
        <v>88</v>
      </c>
      <c r="D71" s="172" t="s">
        <v>493</v>
      </c>
      <c r="E71" s="145">
        <v>0</v>
      </c>
      <c r="F71" s="133"/>
      <c r="G71" s="28"/>
      <c r="H71" s="28"/>
      <c r="I71" s="28"/>
      <c r="J71" s="28"/>
      <c r="K71" s="28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57" t="s">
        <v>490</v>
      </c>
      <c r="C72" s="157" t="s">
        <v>133</v>
      </c>
      <c r="D72" s="172" t="s">
        <v>494</v>
      </c>
      <c r="E72" s="145">
        <v>0</v>
      </c>
      <c r="F72" s="133"/>
      <c r="G72" s="28"/>
      <c r="H72" s="28"/>
      <c r="I72" s="28"/>
      <c r="J72" s="28"/>
      <c r="K72" s="28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57" t="s">
        <v>490</v>
      </c>
      <c r="C73" s="157" t="s">
        <v>146</v>
      </c>
      <c r="D73" s="172" t="s">
        <v>495</v>
      </c>
      <c r="E73" s="145">
        <v>0</v>
      </c>
      <c r="F73" s="133"/>
      <c r="G73" s="28"/>
      <c r="H73" s="28"/>
      <c r="I73" s="28"/>
      <c r="J73" s="28"/>
      <c r="K73" s="28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57" t="s">
        <v>490</v>
      </c>
      <c r="C74" s="157" t="s">
        <v>346</v>
      </c>
      <c r="D74" s="172" t="s">
        <v>496</v>
      </c>
      <c r="E74" s="145">
        <v>0</v>
      </c>
      <c r="F74" s="133"/>
      <c r="G74" s="28"/>
      <c r="H74" s="28"/>
      <c r="I74" s="28"/>
      <c r="J74" s="28"/>
      <c r="K74" s="28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57" t="s">
        <v>490</v>
      </c>
      <c r="C75" s="157" t="s">
        <v>497</v>
      </c>
      <c r="D75" s="172" t="s">
        <v>498</v>
      </c>
      <c r="E75" s="145">
        <v>0</v>
      </c>
      <c r="F75" s="133"/>
      <c r="G75" s="28"/>
      <c r="H75" s="28"/>
      <c r="I75" s="28"/>
      <c r="J75" s="28"/>
      <c r="K75" s="28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57" t="s">
        <v>490</v>
      </c>
      <c r="C76" s="157" t="s">
        <v>444</v>
      </c>
      <c r="D76" s="172" t="s">
        <v>487</v>
      </c>
      <c r="E76" s="145">
        <v>0</v>
      </c>
      <c r="F76" s="133"/>
      <c r="G76" s="28"/>
      <c r="H76" s="28"/>
      <c r="I76" s="28"/>
      <c r="J76" s="28"/>
      <c r="K76" s="28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57" t="s">
        <v>490</v>
      </c>
      <c r="C77" s="157" t="s">
        <v>499</v>
      </c>
      <c r="D77" s="172" t="s">
        <v>500</v>
      </c>
      <c r="E77" s="145">
        <f>SUM(E78:E79)</f>
        <v>521652788</v>
      </c>
      <c r="F77" s="133"/>
      <c r="G77" s="28"/>
      <c r="H77" s="28"/>
      <c r="I77" s="28"/>
      <c r="J77" s="28"/>
      <c r="K77" s="28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B78" s="161"/>
      <c r="C78" s="161"/>
      <c r="D78" s="173" t="s">
        <v>501</v>
      </c>
      <c r="E78" s="116">
        <f>+'FIN_FUNC A'!D78</f>
        <v>456427788</v>
      </c>
      <c r="F78" s="133"/>
      <c r="G78" s="62"/>
      <c r="H78" s="62"/>
      <c r="I78" s="62"/>
      <c r="J78" s="62"/>
      <c r="K78" s="62"/>
      <c r="L78" s="62"/>
    </row>
    <row r="79" spans="1:26" ht="15.75" customHeight="1" x14ac:dyDescent="0.25">
      <c r="B79" s="161"/>
      <c r="C79" s="161"/>
      <c r="D79" s="173" t="s">
        <v>502</v>
      </c>
      <c r="E79" s="116">
        <f>+'FIN_FUNC A'!D79</f>
        <v>65225000</v>
      </c>
      <c r="F79" s="133"/>
      <c r="G79" s="62"/>
      <c r="H79" s="62"/>
      <c r="I79" s="62"/>
      <c r="J79" s="62"/>
      <c r="K79" s="62"/>
      <c r="L79" s="62"/>
    </row>
    <row r="80" spans="1:26" ht="15.75" customHeight="1" x14ac:dyDescent="0.25">
      <c r="A80" s="19"/>
      <c r="B80" s="157" t="s">
        <v>490</v>
      </c>
      <c r="C80" s="157" t="s">
        <v>503</v>
      </c>
      <c r="D80" s="172" t="s">
        <v>312</v>
      </c>
      <c r="E80" s="145">
        <v>0</v>
      </c>
      <c r="F80" s="133"/>
      <c r="G80" s="28"/>
      <c r="H80" s="28"/>
      <c r="I80" s="28"/>
      <c r="J80" s="28"/>
      <c r="K80" s="28"/>
      <c r="L80" s="28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57" t="s">
        <v>490</v>
      </c>
      <c r="C81" s="157" t="s">
        <v>447</v>
      </c>
      <c r="D81" s="172" t="s">
        <v>504</v>
      </c>
      <c r="E81" s="145">
        <v>0</v>
      </c>
      <c r="F81" s="133"/>
      <c r="G81" s="28"/>
      <c r="H81" s="28"/>
      <c r="I81" s="28"/>
      <c r="J81" s="28"/>
      <c r="K81" s="28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57" t="s">
        <v>490</v>
      </c>
      <c r="C82" s="157" t="s">
        <v>449</v>
      </c>
      <c r="D82" s="172" t="s">
        <v>505</v>
      </c>
      <c r="E82" s="145">
        <v>0</v>
      </c>
      <c r="F82" s="133"/>
      <c r="G82" s="28"/>
      <c r="H82" s="28"/>
      <c r="I82" s="28"/>
      <c r="J82" s="28"/>
      <c r="K82" s="28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57" t="s">
        <v>490</v>
      </c>
      <c r="C83" s="157" t="s">
        <v>451</v>
      </c>
      <c r="D83" s="172" t="s">
        <v>506</v>
      </c>
      <c r="E83" s="145">
        <f>+E84</f>
        <v>65421580</v>
      </c>
      <c r="F83" s="133"/>
      <c r="G83" s="28"/>
      <c r="H83" s="28"/>
      <c r="I83" s="28"/>
      <c r="J83" s="28"/>
      <c r="K83" s="28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B84" s="161"/>
      <c r="C84" s="161"/>
      <c r="D84" s="160" t="s">
        <v>507</v>
      </c>
      <c r="E84" s="116">
        <f>+'FIN_FUNC A'!D84</f>
        <v>65421580</v>
      </c>
      <c r="F84" s="133"/>
      <c r="G84" s="62"/>
      <c r="H84" s="62"/>
      <c r="I84" s="62"/>
      <c r="J84" s="62"/>
      <c r="K84" s="62"/>
    </row>
    <row r="85" spans="1:26" ht="15.75" customHeight="1" x14ac:dyDescent="0.25">
      <c r="B85" s="154" t="s">
        <v>508</v>
      </c>
      <c r="C85" s="155"/>
      <c r="D85" s="171" t="s">
        <v>509</v>
      </c>
      <c r="E85" s="156"/>
      <c r="F85" s="103">
        <f>+E86+E87+E89+E93+E94</f>
        <v>405423412</v>
      </c>
      <c r="G85" s="62"/>
      <c r="H85" s="62"/>
      <c r="I85" s="62"/>
      <c r="J85" s="62"/>
      <c r="K85" s="62"/>
    </row>
    <row r="86" spans="1:26" ht="15.75" customHeight="1" x14ac:dyDescent="0.25">
      <c r="A86" s="19"/>
      <c r="B86" s="157" t="s">
        <v>508</v>
      </c>
      <c r="C86" s="157" t="s">
        <v>79</v>
      </c>
      <c r="D86" s="172" t="s">
        <v>510</v>
      </c>
      <c r="E86" s="145">
        <v>0</v>
      </c>
      <c r="F86" s="133"/>
      <c r="G86" s="28"/>
      <c r="H86" s="28"/>
      <c r="I86" s="28"/>
      <c r="J86" s="28"/>
      <c r="K86" s="28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57" t="s">
        <v>508</v>
      </c>
      <c r="C87" s="157" t="s">
        <v>133</v>
      </c>
      <c r="D87" s="172" t="s">
        <v>511</v>
      </c>
      <c r="E87" s="145">
        <f>+E88</f>
        <v>0</v>
      </c>
      <c r="F87" s="133"/>
      <c r="G87" s="28"/>
      <c r="H87" s="28"/>
      <c r="I87" s="28"/>
      <c r="J87" s="28"/>
      <c r="K87" s="28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B88" s="161"/>
      <c r="C88" s="161"/>
      <c r="D88" s="163"/>
      <c r="E88" s="150">
        <v>0</v>
      </c>
      <c r="F88" s="133"/>
      <c r="G88" s="62"/>
      <c r="H88" s="62"/>
      <c r="I88" s="62"/>
      <c r="J88" s="62"/>
      <c r="K88" s="62"/>
    </row>
    <row r="89" spans="1:26" ht="15.75" customHeight="1" x14ac:dyDescent="0.25">
      <c r="A89" s="19"/>
      <c r="B89" s="157" t="s">
        <v>508</v>
      </c>
      <c r="C89" s="157" t="s">
        <v>146</v>
      </c>
      <c r="D89" s="172" t="s">
        <v>512</v>
      </c>
      <c r="E89" s="145">
        <f>SUM(E90:E92)</f>
        <v>405423412</v>
      </c>
      <c r="F89" s="133"/>
      <c r="G89" s="28"/>
      <c r="H89" s="28"/>
      <c r="I89" s="28"/>
      <c r="J89" s="28"/>
      <c r="K89" s="28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57"/>
      <c r="C90" s="157"/>
      <c r="D90" s="160" t="s">
        <v>513</v>
      </c>
      <c r="E90" s="116">
        <f>+'FIN_FUNC A'!D89</f>
        <v>81564450</v>
      </c>
      <c r="F90" s="133"/>
      <c r="G90" s="28"/>
      <c r="H90" s="28"/>
      <c r="I90" s="28"/>
      <c r="J90" s="28"/>
      <c r="K90" s="28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57"/>
      <c r="C91" s="157"/>
      <c r="D91" s="160" t="s">
        <v>514</v>
      </c>
      <c r="E91" s="116">
        <f>+'FIN_FUNC A'!D90</f>
        <v>317484046</v>
      </c>
      <c r="F91" s="133"/>
      <c r="G91" s="28"/>
      <c r="H91" s="28"/>
      <c r="I91" s="28"/>
      <c r="J91" s="28"/>
      <c r="K91" s="28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57"/>
      <c r="C92" s="157"/>
      <c r="D92" s="173" t="s">
        <v>515</v>
      </c>
      <c r="E92" s="116">
        <f>+'FIN_FUNC A'!D91</f>
        <v>6374916</v>
      </c>
      <c r="F92" s="133"/>
      <c r="G92" s="28"/>
      <c r="H92" s="28"/>
      <c r="I92" s="28"/>
      <c r="J92" s="28"/>
      <c r="K92" s="28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57" t="s">
        <v>508</v>
      </c>
      <c r="C93" s="157" t="s">
        <v>346</v>
      </c>
      <c r="D93" s="172" t="s">
        <v>516</v>
      </c>
      <c r="E93" s="145">
        <f>+'FIN_FUNC A'!D92</f>
        <v>0</v>
      </c>
      <c r="F93" s="133"/>
      <c r="G93" s="28"/>
      <c r="H93" s="28"/>
      <c r="I93" s="28"/>
      <c r="J93" s="28"/>
      <c r="K93" s="28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57" t="s">
        <v>508</v>
      </c>
      <c r="C94" s="157" t="s">
        <v>451</v>
      </c>
      <c r="D94" s="172" t="s">
        <v>517</v>
      </c>
      <c r="E94" s="145">
        <v>0</v>
      </c>
      <c r="F94" s="133"/>
      <c r="G94" s="28"/>
      <c r="H94" s="28"/>
      <c r="I94" s="28"/>
      <c r="J94" s="28"/>
      <c r="K94" s="28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B95" s="154" t="s">
        <v>518</v>
      </c>
      <c r="C95" s="155"/>
      <c r="D95" s="171" t="s">
        <v>519</v>
      </c>
      <c r="E95" s="156"/>
      <c r="F95" s="103">
        <f>+E96</f>
        <v>308135646</v>
      </c>
      <c r="G95" s="62"/>
      <c r="H95" s="62"/>
      <c r="I95" s="62"/>
      <c r="J95" s="62"/>
      <c r="K95" s="62"/>
    </row>
    <row r="96" spans="1:26" ht="15.75" customHeight="1" x14ac:dyDescent="0.25">
      <c r="B96" s="161" t="s">
        <v>518</v>
      </c>
      <c r="C96" s="161" t="s">
        <v>79</v>
      </c>
      <c r="D96" s="163" t="s">
        <v>520</v>
      </c>
      <c r="E96" s="116">
        <f>+'FIN_FUNC A'!D95</f>
        <v>308135646</v>
      </c>
      <c r="F96" s="133"/>
      <c r="G96" s="62"/>
      <c r="H96" s="28"/>
      <c r="I96" s="62"/>
      <c r="J96" s="62"/>
      <c r="K96" s="62"/>
    </row>
    <row r="97" spans="1:26" ht="15.75" customHeight="1" x14ac:dyDescent="0.25">
      <c r="B97" s="154" t="s">
        <v>521</v>
      </c>
      <c r="C97" s="155"/>
      <c r="D97" s="171" t="s">
        <v>522</v>
      </c>
      <c r="E97" s="156"/>
      <c r="F97" s="103">
        <f>+E98</f>
        <v>1431166748</v>
      </c>
      <c r="G97" s="62"/>
      <c r="H97" s="62"/>
      <c r="I97" s="62"/>
      <c r="J97" s="62"/>
      <c r="K97" s="62"/>
    </row>
    <row r="98" spans="1:26" ht="15.75" customHeight="1" x14ac:dyDescent="0.25">
      <c r="A98" s="19"/>
      <c r="B98" s="157" t="s">
        <v>521</v>
      </c>
      <c r="C98" s="157" t="s">
        <v>79</v>
      </c>
      <c r="D98" s="172" t="s">
        <v>523</v>
      </c>
      <c r="E98" s="174">
        <f>SUM(E99:E106)</f>
        <v>1431166748</v>
      </c>
      <c r="F98" s="133"/>
      <c r="G98" s="28"/>
      <c r="H98" s="28"/>
      <c r="I98" s="28"/>
      <c r="J98" s="28"/>
      <c r="K98" s="28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B99" s="161"/>
      <c r="C99" s="161"/>
      <c r="D99" s="160" t="s">
        <v>524</v>
      </c>
      <c r="E99" s="116">
        <f>+'FIN_FUNC A'!D98</f>
        <v>11462144</v>
      </c>
      <c r="F99" s="133"/>
      <c r="G99" s="62"/>
      <c r="H99" s="62"/>
      <c r="I99" s="62"/>
      <c r="J99" s="62"/>
      <c r="K99" s="62"/>
    </row>
    <row r="100" spans="1:26" ht="15.75" customHeight="1" x14ac:dyDescent="0.25">
      <c r="B100" s="161"/>
      <c r="C100" s="161"/>
      <c r="D100" s="160" t="s">
        <v>525</v>
      </c>
      <c r="E100" s="116">
        <f>+'FIN_FUNC A'!D99</f>
        <v>125676612</v>
      </c>
      <c r="F100" s="133"/>
      <c r="G100" s="62"/>
      <c r="H100" s="62"/>
      <c r="I100" s="62"/>
      <c r="J100" s="62"/>
      <c r="K100" s="62"/>
    </row>
    <row r="101" spans="1:26" ht="15.75" customHeight="1" x14ac:dyDescent="0.25">
      <c r="A101" s="19"/>
      <c r="B101" s="161"/>
      <c r="C101" s="161"/>
      <c r="D101" s="160" t="s">
        <v>526</v>
      </c>
      <c r="E101" s="116">
        <f>+'FIN_FUNC A'!D100</f>
        <v>115823918</v>
      </c>
      <c r="F101" s="133"/>
      <c r="G101" s="28"/>
      <c r="H101" s="62"/>
      <c r="I101" s="28"/>
      <c r="J101" s="28"/>
      <c r="K101" s="28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B102" s="161"/>
      <c r="C102" s="161"/>
      <c r="D102" s="160" t="s">
        <v>527</v>
      </c>
      <c r="E102" s="116">
        <f>+'FIN_FUNC A'!D101</f>
        <v>0</v>
      </c>
      <c r="F102" s="133"/>
      <c r="G102" s="62"/>
      <c r="H102" s="62"/>
      <c r="I102" s="62"/>
      <c r="J102" s="62"/>
      <c r="K102" s="62"/>
    </row>
    <row r="103" spans="1:26" ht="15.75" customHeight="1" x14ac:dyDescent="0.25">
      <c r="B103" s="161"/>
      <c r="C103" s="161"/>
      <c r="D103" s="160" t="s">
        <v>528</v>
      </c>
      <c r="E103" s="116">
        <f>+'FIN_FUNC A'!D102</f>
        <v>768716545</v>
      </c>
      <c r="F103" s="133"/>
      <c r="G103" s="62"/>
      <c r="H103" s="62"/>
      <c r="I103" s="62"/>
      <c r="J103" s="62"/>
      <c r="K103" s="62"/>
    </row>
    <row r="104" spans="1:26" ht="15.75" customHeight="1" x14ac:dyDescent="0.25">
      <c r="B104" s="161"/>
      <c r="C104" s="161"/>
      <c r="D104" s="160" t="s">
        <v>529</v>
      </c>
      <c r="E104" s="116">
        <f>+'FIN_FUNC A'!D103</f>
        <v>217985764</v>
      </c>
      <c r="F104" s="133"/>
      <c r="G104" s="62"/>
      <c r="H104" s="62"/>
      <c r="I104" s="62"/>
      <c r="J104" s="62"/>
      <c r="K104" s="62"/>
    </row>
    <row r="105" spans="1:26" ht="15.75" customHeight="1" x14ac:dyDescent="0.25">
      <c r="A105" s="19"/>
      <c r="B105" s="161"/>
      <c r="C105" s="161"/>
      <c r="D105" s="160" t="s">
        <v>530</v>
      </c>
      <c r="E105" s="116">
        <f>+'FIN_FUNC A'!D104</f>
        <v>191501765</v>
      </c>
      <c r="F105" s="133"/>
      <c r="G105" s="28"/>
      <c r="H105" s="62"/>
      <c r="I105" s="28"/>
      <c r="J105" s="28"/>
      <c r="K105" s="28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61"/>
      <c r="C106" s="161"/>
      <c r="D106" s="160"/>
      <c r="E106" s="116"/>
      <c r="F106" s="133"/>
      <c r="G106" s="28"/>
      <c r="H106" s="28"/>
      <c r="I106" s="28"/>
      <c r="J106" s="28"/>
      <c r="K106" s="28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388" t="s">
        <v>234</v>
      </c>
      <c r="C107" s="377"/>
      <c r="D107" s="377"/>
      <c r="E107" s="378"/>
      <c r="F107" s="103">
        <f>+F66+F69+F85+F95+F97</f>
        <v>4861151252</v>
      </c>
      <c r="G107" s="28"/>
      <c r="H107" s="28"/>
      <c r="I107" s="28"/>
      <c r="J107" s="28"/>
      <c r="K107" s="28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B108" s="110"/>
      <c r="C108" s="110"/>
      <c r="G108" s="62"/>
      <c r="H108" s="62"/>
      <c r="I108" s="62"/>
      <c r="J108" s="62"/>
      <c r="K108" s="62"/>
    </row>
    <row r="109" spans="1:26" ht="15.75" customHeight="1" x14ac:dyDescent="0.25">
      <c r="B109" s="110"/>
      <c r="C109" s="110"/>
      <c r="G109" s="62"/>
      <c r="H109" s="62"/>
      <c r="I109" s="62"/>
      <c r="J109" s="62"/>
      <c r="K109" s="62"/>
    </row>
    <row r="110" spans="1:26" ht="15.75" customHeight="1" x14ac:dyDescent="0.25">
      <c r="B110" s="110"/>
      <c r="C110" s="110"/>
      <c r="G110" s="62"/>
      <c r="H110" s="62"/>
      <c r="I110" s="62"/>
      <c r="J110" s="62"/>
      <c r="K110" s="62"/>
    </row>
    <row r="111" spans="1:26" ht="15.75" customHeight="1" x14ac:dyDescent="0.25">
      <c r="B111" s="110"/>
      <c r="C111" s="110"/>
      <c r="G111" s="62"/>
      <c r="H111" s="62"/>
      <c r="I111" s="62"/>
      <c r="J111" s="62"/>
      <c r="K111" s="62"/>
    </row>
    <row r="112" spans="1:26" ht="15.75" customHeight="1" x14ac:dyDescent="0.25">
      <c r="B112" s="110"/>
      <c r="C112" s="110"/>
      <c r="G112" s="62"/>
      <c r="H112" s="62"/>
      <c r="I112" s="62"/>
      <c r="J112" s="62"/>
      <c r="K112" s="62"/>
    </row>
    <row r="113" spans="2:11" ht="15.75" customHeight="1" x14ac:dyDescent="0.25">
      <c r="B113" s="110"/>
      <c r="C113" s="110"/>
      <c r="G113" s="62"/>
      <c r="H113" s="62"/>
      <c r="I113" s="62"/>
      <c r="J113" s="62"/>
      <c r="K113" s="62"/>
    </row>
    <row r="114" spans="2:11" ht="15.75" customHeight="1" x14ac:dyDescent="0.25">
      <c r="B114" s="110"/>
      <c r="C114" s="110"/>
      <c r="G114" s="62"/>
      <c r="H114" s="62"/>
      <c r="I114" s="62"/>
      <c r="J114" s="62"/>
      <c r="K114" s="62"/>
    </row>
    <row r="115" spans="2:11" ht="15.75" customHeight="1" x14ac:dyDescent="0.25">
      <c r="B115" s="110"/>
      <c r="C115" s="110"/>
      <c r="G115" s="62"/>
      <c r="H115" s="62"/>
      <c r="I115" s="62"/>
      <c r="J115" s="62"/>
      <c r="K115" s="62"/>
    </row>
    <row r="116" spans="2:11" ht="15.75" customHeight="1" x14ac:dyDescent="0.25">
      <c r="B116" s="110"/>
      <c r="C116" s="110"/>
      <c r="G116" s="62"/>
      <c r="H116" s="62"/>
      <c r="I116" s="62"/>
      <c r="J116" s="62"/>
      <c r="K116" s="62"/>
    </row>
    <row r="117" spans="2:11" ht="15.75" customHeight="1" x14ac:dyDescent="0.25">
      <c r="B117" s="110"/>
      <c r="C117" s="110"/>
      <c r="G117" s="62"/>
      <c r="H117" s="62"/>
      <c r="I117" s="62"/>
      <c r="J117" s="62"/>
      <c r="K117" s="62"/>
    </row>
    <row r="118" spans="2:11" ht="15.75" customHeight="1" x14ac:dyDescent="0.25">
      <c r="B118" s="110"/>
      <c r="C118" s="110"/>
      <c r="G118" s="62"/>
      <c r="H118" s="62"/>
      <c r="I118" s="62"/>
      <c r="J118" s="62"/>
      <c r="K118" s="62"/>
    </row>
    <row r="119" spans="2:11" ht="15.75" customHeight="1" x14ac:dyDescent="0.25">
      <c r="B119" s="110"/>
      <c r="C119" s="110"/>
      <c r="G119" s="62"/>
      <c r="H119" s="62"/>
      <c r="I119" s="62"/>
      <c r="J119" s="62"/>
      <c r="K119" s="62"/>
    </row>
    <row r="120" spans="2:11" ht="15.75" customHeight="1" x14ac:dyDescent="0.25">
      <c r="B120" s="110"/>
      <c r="C120" s="110"/>
      <c r="G120" s="62"/>
      <c r="H120" s="62"/>
      <c r="I120" s="62"/>
      <c r="J120" s="62"/>
      <c r="K120" s="62"/>
    </row>
    <row r="121" spans="2:11" ht="15.75" customHeight="1" x14ac:dyDescent="0.25">
      <c r="B121" s="110"/>
      <c r="C121" s="110"/>
      <c r="G121" s="62"/>
      <c r="H121" s="62"/>
      <c r="I121" s="62"/>
      <c r="J121" s="62"/>
      <c r="K121" s="62"/>
    </row>
    <row r="122" spans="2:11" ht="15.75" customHeight="1" x14ac:dyDescent="0.25">
      <c r="B122" s="110"/>
      <c r="C122" s="110"/>
      <c r="G122" s="62"/>
      <c r="H122" s="62"/>
      <c r="I122" s="62"/>
      <c r="J122" s="62"/>
      <c r="K122" s="62"/>
    </row>
    <row r="123" spans="2:11" ht="15.75" customHeight="1" x14ac:dyDescent="0.25">
      <c r="B123" s="110"/>
      <c r="C123" s="110"/>
      <c r="G123" s="62"/>
      <c r="H123" s="62"/>
      <c r="I123" s="62"/>
      <c r="J123" s="62"/>
      <c r="K123" s="62"/>
    </row>
    <row r="124" spans="2:11" ht="15.75" customHeight="1" x14ac:dyDescent="0.25">
      <c r="B124" s="110"/>
      <c r="C124" s="110"/>
      <c r="G124" s="62"/>
      <c r="H124" s="62"/>
      <c r="I124" s="62"/>
      <c r="J124" s="62"/>
      <c r="K124" s="62"/>
    </row>
    <row r="125" spans="2:11" ht="15.75" customHeight="1" x14ac:dyDescent="0.25">
      <c r="B125" s="110"/>
      <c r="C125" s="110"/>
      <c r="G125" s="62"/>
      <c r="H125" s="62"/>
      <c r="I125" s="62"/>
      <c r="J125" s="62"/>
      <c r="K125" s="62"/>
    </row>
    <row r="126" spans="2:11" ht="15.75" customHeight="1" x14ac:dyDescent="0.25">
      <c r="B126" s="110"/>
      <c r="C126" s="110"/>
      <c r="G126" s="62"/>
      <c r="H126" s="62"/>
      <c r="I126" s="62"/>
      <c r="J126" s="62"/>
      <c r="K126" s="62"/>
    </row>
    <row r="127" spans="2:11" ht="15.75" customHeight="1" x14ac:dyDescent="0.25">
      <c r="B127" s="110"/>
      <c r="C127" s="110"/>
      <c r="G127" s="62"/>
      <c r="H127" s="62"/>
      <c r="I127" s="62"/>
      <c r="J127" s="62"/>
      <c r="K127" s="62"/>
    </row>
    <row r="128" spans="2:11" ht="15.75" customHeight="1" x14ac:dyDescent="0.25">
      <c r="B128" s="110"/>
      <c r="C128" s="110"/>
      <c r="G128" s="62"/>
      <c r="H128" s="62"/>
      <c r="I128" s="62"/>
      <c r="J128" s="62"/>
      <c r="K128" s="62"/>
    </row>
    <row r="129" spans="2:11" ht="15.75" customHeight="1" x14ac:dyDescent="0.25">
      <c r="B129" s="110"/>
      <c r="C129" s="110"/>
      <c r="G129" s="62"/>
      <c r="H129" s="62"/>
      <c r="I129" s="62"/>
      <c r="J129" s="62"/>
      <c r="K129" s="62"/>
    </row>
    <row r="130" spans="2:11" ht="15.75" customHeight="1" x14ac:dyDescent="0.25">
      <c r="B130" s="110"/>
      <c r="C130" s="110"/>
      <c r="G130" s="62"/>
      <c r="H130" s="62"/>
      <c r="I130" s="62"/>
      <c r="J130" s="62"/>
      <c r="K130" s="62"/>
    </row>
    <row r="131" spans="2:11" ht="15.75" customHeight="1" x14ac:dyDescent="0.25">
      <c r="B131" s="110"/>
      <c r="C131" s="110"/>
      <c r="G131" s="62"/>
      <c r="H131" s="62"/>
      <c r="I131" s="62"/>
      <c r="J131" s="62"/>
      <c r="K131" s="62"/>
    </row>
    <row r="132" spans="2:11" ht="15.75" customHeight="1" x14ac:dyDescent="0.25">
      <c r="B132" s="110"/>
      <c r="C132" s="110"/>
      <c r="G132" s="62"/>
      <c r="H132" s="62"/>
      <c r="I132" s="62"/>
      <c r="J132" s="62"/>
      <c r="K132" s="62"/>
    </row>
    <row r="133" spans="2:11" ht="15.75" customHeight="1" x14ac:dyDescent="0.25">
      <c r="B133" s="110"/>
      <c r="C133" s="110"/>
      <c r="G133" s="62"/>
      <c r="H133" s="62"/>
      <c r="I133" s="62"/>
      <c r="J133" s="62"/>
      <c r="K133" s="62"/>
    </row>
    <row r="134" spans="2:11" ht="15.75" customHeight="1" x14ac:dyDescent="0.25">
      <c r="B134" s="110"/>
      <c r="C134" s="110"/>
      <c r="G134" s="62"/>
      <c r="H134" s="62"/>
      <c r="I134" s="62"/>
      <c r="J134" s="62"/>
      <c r="K134" s="62"/>
    </row>
    <row r="135" spans="2:11" ht="15.75" customHeight="1" x14ac:dyDescent="0.25">
      <c r="B135" s="110"/>
      <c r="C135" s="110"/>
      <c r="G135" s="62"/>
      <c r="H135" s="62"/>
      <c r="I135" s="62"/>
      <c r="J135" s="62"/>
      <c r="K135" s="62"/>
    </row>
    <row r="136" spans="2:11" ht="15.75" customHeight="1" x14ac:dyDescent="0.25">
      <c r="B136" s="110"/>
      <c r="C136" s="110"/>
      <c r="G136" s="62"/>
      <c r="H136" s="62"/>
      <c r="I136" s="62"/>
      <c r="J136" s="62"/>
      <c r="K136" s="62"/>
    </row>
    <row r="137" spans="2:11" ht="15.75" customHeight="1" x14ac:dyDescent="0.25">
      <c r="B137" s="110"/>
      <c r="C137" s="110"/>
      <c r="G137" s="62"/>
      <c r="H137" s="62"/>
      <c r="I137" s="62"/>
      <c r="J137" s="62"/>
      <c r="K137" s="62"/>
    </row>
    <row r="138" spans="2:11" ht="15.75" customHeight="1" x14ac:dyDescent="0.25">
      <c r="B138" s="110"/>
      <c r="C138" s="110"/>
      <c r="G138" s="62"/>
      <c r="H138" s="62"/>
      <c r="I138" s="62"/>
      <c r="J138" s="62"/>
      <c r="K138" s="62"/>
    </row>
    <row r="139" spans="2:11" ht="15.75" customHeight="1" x14ac:dyDescent="0.25">
      <c r="B139" s="110"/>
      <c r="C139" s="110"/>
      <c r="G139" s="62"/>
      <c r="H139" s="62"/>
      <c r="I139" s="62"/>
      <c r="J139" s="62"/>
      <c r="K139" s="62"/>
    </row>
    <row r="140" spans="2:11" ht="15.75" customHeight="1" x14ac:dyDescent="0.25">
      <c r="B140" s="110"/>
      <c r="C140" s="110"/>
      <c r="G140" s="62"/>
      <c r="H140" s="62"/>
      <c r="I140" s="62"/>
      <c r="J140" s="62"/>
      <c r="K140" s="62"/>
    </row>
    <row r="141" spans="2:11" ht="15.75" customHeight="1" x14ac:dyDescent="0.25">
      <c r="B141" s="110"/>
      <c r="C141" s="110"/>
      <c r="G141" s="62"/>
      <c r="H141" s="62"/>
      <c r="I141" s="62"/>
      <c r="J141" s="62"/>
      <c r="K141" s="62"/>
    </row>
    <row r="142" spans="2:11" ht="15.75" customHeight="1" x14ac:dyDescent="0.25">
      <c r="B142" s="110"/>
      <c r="C142" s="110"/>
      <c r="G142" s="62"/>
      <c r="H142" s="62"/>
      <c r="I142" s="62"/>
      <c r="J142" s="62"/>
      <c r="K142" s="62"/>
    </row>
    <row r="143" spans="2:11" ht="15.75" customHeight="1" x14ac:dyDescent="0.25">
      <c r="B143" s="110"/>
      <c r="C143" s="110"/>
      <c r="G143" s="62"/>
      <c r="H143" s="62"/>
      <c r="I143" s="62"/>
      <c r="J143" s="62"/>
      <c r="K143" s="62"/>
    </row>
    <row r="144" spans="2:11" ht="15.75" customHeight="1" x14ac:dyDescent="0.25">
      <c r="B144" s="110"/>
      <c r="C144" s="110"/>
      <c r="G144" s="62"/>
      <c r="H144" s="62"/>
      <c r="I144" s="62"/>
      <c r="J144" s="62"/>
      <c r="K144" s="62"/>
    </row>
    <row r="145" spans="2:11" ht="15.75" customHeight="1" x14ac:dyDescent="0.25">
      <c r="B145" s="110"/>
      <c r="C145" s="110"/>
      <c r="G145" s="62"/>
      <c r="H145" s="62"/>
      <c r="I145" s="62"/>
      <c r="J145" s="62"/>
      <c r="K145" s="62"/>
    </row>
    <row r="146" spans="2:11" ht="15.75" customHeight="1" x14ac:dyDescent="0.25">
      <c r="B146" s="110"/>
      <c r="C146" s="110"/>
      <c r="G146" s="62"/>
      <c r="H146" s="62"/>
      <c r="I146" s="62"/>
      <c r="J146" s="62"/>
      <c r="K146" s="62"/>
    </row>
    <row r="147" spans="2:11" ht="15.75" customHeight="1" x14ac:dyDescent="0.25">
      <c r="B147" s="110"/>
      <c r="C147" s="110"/>
      <c r="G147" s="62"/>
      <c r="H147" s="62"/>
      <c r="I147" s="62"/>
      <c r="J147" s="62"/>
      <c r="K147" s="62"/>
    </row>
    <row r="148" spans="2:11" ht="15.75" customHeight="1" x14ac:dyDescent="0.25">
      <c r="B148" s="110"/>
      <c r="C148" s="110"/>
      <c r="G148" s="62"/>
      <c r="H148" s="62"/>
      <c r="I148" s="62"/>
      <c r="J148" s="62"/>
      <c r="K148" s="62"/>
    </row>
    <row r="149" spans="2:11" ht="15.75" customHeight="1" x14ac:dyDescent="0.25">
      <c r="B149" s="110"/>
      <c r="C149" s="110"/>
      <c r="G149" s="62"/>
      <c r="H149" s="62"/>
      <c r="I149" s="62"/>
      <c r="J149" s="62"/>
      <c r="K149" s="62"/>
    </row>
    <row r="150" spans="2:11" ht="15.75" customHeight="1" x14ac:dyDescent="0.25">
      <c r="B150" s="110"/>
      <c r="C150" s="110"/>
      <c r="G150" s="62"/>
      <c r="H150" s="62"/>
      <c r="I150" s="62"/>
      <c r="J150" s="62"/>
      <c r="K150" s="62"/>
    </row>
    <row r="151" spans="2:11" ht="15.75" customHeight="1" x14ac:dyDescent="0.25">
      <c r="B151" s="110"/>
      <c r="C151" s="110"/>
      <c r="G151" s="62"/>
      <c r="H151" s="62"/>
      <c r="I151" s="62"/>
      <c r="J151" s="62"/>
      <c r="K151" s="62"/>
    </row>
    <row r="152" spans="2:11" ht="15.75" customHeight="1" x14ac:dyDescent="0.25">
      <c r="B152" s="110"/>
      <c r="C152" s="110"/>
      <c r="G152" s="62"/>
      <c r="H152" s="62"/>
      <c r="I152" s="62"/>
      <c r="J152" s="62"/>
      <c r="K152" s="62"/>
    </row>
    <row r="153" spans="2:11" ht="15.75" customHeight="1" x14ac:dyDescent="0.25">
      <c r="B153" s="110"/>
      <c r="C153" s="110"/>
      <c r="G153" s="62"/>
      <c r="H153" s="62"/>
      <c r="I153" s="62"/>
      <c r="J153" s="62"/>
      <c r="K153" s="62"/>
    </row>
    <row r="154" spans="2:11" ht="15.75" customHeight="1" x14ac:dyDescent="0.25">
      <c r="B154" s="110"/>
      <c r="C154" s="110"/>
      <c r="G154" s="62"/>
      <c r="H154" s="62"/>
      <c r="I154" s="62"/>
      <c r="J154" s="62"/>
      <c r="K154" s="62"/>
    </row>
    <row r="155" spans="2:11" ht="15.75" customHeight="1" x14ac:dyDescent="0.25">
      <c r="B155" s="110"/>
      <c r="C155" s="110"/>
      <c r="G155" s="62"/>
      <c r="H155" s="62"/>
      <c r="I155" s="62"/>
      <c r="J155" s="62"/>
      <c r="K155" s="62"/>
    </row>
    <row r="156" spans="2:11" ht="15.75" customHeight="1" x14ac:dyDescent="0.25">
      <c r="B156" s="110"/>
      <c r="C156" s="110"/>
      <c r="G156" s="62"/>
      <c r="H156" s="62"/>
      <c r="I156" s="62"/>
      <c r="J156" s="62"/>
      <c r="K156" s="62"/>
    </row>
    <row r="157" spans="2:11" ht="15.75" customHeight="1" x14ac:dyDescent="0.25">
      <c r="B157" s="110"/>
      <c r="C157" s="110"/>
      <c r="G157" s="62"/>
      <c r="H157" s="62"/>
      <c r="I157" s="62"/>
      <c r="J157" s="62"/>
      <c r="K157" s="62"/>
    </row>
    <row r="158" spans="2:11" ht="15.75" customHeight="1" x14ac:dyDescent="0.25">
      <c r="B158" s="110"/>
      <c r="C158" s="110"/>
      <c r="G158" s="62"/>
      <c r="H158" s="62"/>
      <c r="I158" s="62"/>
      <c r="J158" s="62"/>
      <c r="K158" s="62"/>
    </row>
    <row r="159" spans="2:11" ht="15.75" customHeight="1" x14ac:dyDescent="0.25">
      <c r="B159" s="110"/>
      <c r="C159" s="110"/>
      <c r="G159" s="62"/>
      <c r="H159" s="62"/>
      <c r="I159" s="62"/>
      <c r="J159" s="62"/>
      <c r="K159" s="62"/>
    </row>
    <row r="160" spans="2:11" ht="15.75" customHeight="1" x14ac:dyDescent="0.25">
      <c r="B160" s="110"/>
      <c r="C160" s="110"/>
      <c r="G160" s="62"/>
      <c r="H160" s="62"/>
      <c r="I160" s="62"/>
      <c r="J160" s="62"/>
      <c r="K160" s="62"/>
    </row>
    <row r="161" spans="2:11" ht="15.75" customHeight="1" x14ac:dyDescent="0.25">
      <c r="B161" s="110"/>
      <c r="C161" s="110"/>
      <c r="G161" s="62"/>
      <c r="H161" s="62"/>
      <c r="I161" s="62"/>
      <c r="J161" s="62"/>
      <c r="K161" s="62"/>
    </row>
    <row r="162" spans="2:11" ht="15.75" customHeight="1" x14ac:dyDescent="0.25">
      <c r="B162" s="110"/>
      <c r="C162" s="110"/>
      <c r="G162" s="62"/>
      <c r="H162" s="62"/>
      <c r="I162" s="62"/>
      <c r="J162" s="62"/>
      <c r="K162" s="62"/>
    </row>
    <row r="163" spans="2:11" ht="15.75" customHeight="1" x14ac:dyDescent="0.25">
      <c r="B163" s="110"/>
      <c r="C163" s="110"/>
      <c r="G163" s="62"/>
      <c r="H163" s="62"/>
      <c r="I163" s="62"/>
      <c r="J163" s="62"/>
      <c r="K163" s="62"/>
    </row>
    <row r="164" spans="2:11" ht="15.75" customHeight="1" x14ac:dyDescent="0.25">
      <c r="B164" s="110"/>
      <c r="C164" s="110"/>
      <c r="G164" s="62"/>
      <c r="H164" s="62"/>
      <c r="I164" s="62"/>
      <c r="J164" s="62"/>
      <c r="K164" s="62"/>
    </row>
    <row r="165" spans="2:11" ht="15.75" customHeight="1" x14ac:dyDescent="0.25">
      <c r="B165" s="110"/>
      <c r="C165" s="110"/>
      <c r="G165" s="62"/>
      <c r="H165" s="62"/>
      <c r="I165" s="62"/>
      <c r="J165" s="62"/>
      <c r="K165" s="62"/>
    </row>
    <row r="166" spans="2:11" ht="15.75" customHeight="1" x14ac:dyDescent="0.25">
      <c r="B166" s="110"/>
      <c r="C166" s="110"/>
      <c r="G166" s="62"/>
      <c r="H166" s="62"/>
      <c r="I166" s="62"/>
      <c r="J166" s="62"/>
      <c r="K166" s="62"/>
    </row>
    <row r="167" spans="2:11" ht="15.75" customHeight="1" x14ac:dyDescent="0.25">
      <c r="B167" s="110"/>
      <c r="C167" s="110"/>
      <c r="G167" s="62"/>
      <c r="H167" s="62"/>
      <c r="I167" s="62"/>
      <c r="J167" s="62"/>
      <c r="K167" s="62"/>
    </row>
    <row r="168" spans="2:11" ht="15.75" customHeight="1" x14ac:dyDescent="0.25">
      <c r="B168" s="110"/>
      <c r="C168" s="110"/>
      <c r="G168" s="62"/>
      <c r="H168" s="62"/>
      <c r="I168" s="62"/>
      <c r="J168" s="62"/>
      <c r="K168" s="62"/>
    </row>
    <row r="169" spans="2:11" ht="15.75" customHeight="1" x14ac:dyDescent="0.25">
      <c r="B169" s="110"/>
      <c r="C169" s="110"/>
      <c r="G169" s="62"/>
      <c r="H169" s="62"/>
      <c r="I169" s="62"/>
      <c r="J169" s="62"/>
      <c r="K169" s="62"/>
    </row>
    <row r="170" spans="2:11" ht="15.75" customHeight="1" x14ac:dyDescent="0.25">
      <c r="B170" s="110"/>
      <c r="C170" s="110"/>
      <c r="G170" s="62"/>
      <c r="H170" s="62"/>
      <c r="I170" s="62"/>
      <c r="J170" s="62"/>
      <c r="K170" s="62"/>
    </row>
    <row r="171" spans="2:11" ht="15.75" customHeight="1" x14ac:dyDescent="0.25">
      <c r="B171" s="110"/>
      <c r="C171" s="110"/>
      <c r="G171" s="62"/>
      <c r="H171" s="62"/>
      <c r="I171" s="62"/>
      <c r="J171" s="62"/>
      <c r="K171" s="62"/>
    </row>
    <row r="172" spans="2:11" ht="15.75" customHeight="1" x14ac:dyDescent="0.25">
      <c r="B172" s="110"/>
      <c r="C172" s="110"/>
      <c r="G172" s="62"/>
      <c r="H172" s="62"/>
      <c r="I172" s="62"/>
      <c r="J172" s="62"/>
      <c r="K172" s="62"/>
    </row>
    <row r="173" spans="2:11" ht="15.75" customHeight="1" x14ac:dyDescent="0.25">
      <c r="B173" s="110"/>
      <c r="C173" s="110"/>
      <c r="G173" s="62"/>
      <c r="H173" s="62"/>
      <c r="I173" s="62"/>
      <c r="J173" s="62"/>
      <c r="K173" s="62"/>
    </row>
    <row r="174" spans="2:11" ht="15.75" customHeight="1" x14ac:dyDescent="0.25">
      <c r="B174" s="110"/>
      <c r="C174" s="110"/>
      <c r="G174" s="62"/>
      <c r="H174" s="62"/>
      <c r="I174" s="62"/>
      <c r="J174" s="62"/>
      <c r="K174" s="62"/>
    </row>
    <row r="175" spans="2:11" ht="15.75" customHeight="1" x14ac:dyDescent="0.25">
      <c r="B175" s="110"/>
      <c r="C175" s="110"/>
      <c r="G175" s="62"/>
      <c r="H175" s="62"/>
      <c r="I175" s="62"/>
      <c r="J175" s="62"/>
      <c r="K175" s="62"/>
    </row>
    <row r="176" spans="2:11" ht="15.75" customHeight="1" x14ac:dyDescent="0.25">
      <c r="B176" s="110"/>
      <c r="C176" s="110"/>
      <c r="G176" s="62"/>
      <c r="H176" s="62"/>
      <c r="I176" s="62"/>
      <c r="J176" s="62"/>
      <c r="K176" s="62"/>
    </row>
    <row r="177" spans="2:11" ht="15.75" customHeight="1" x14ac:dyDescent="0.25">
      <c r="B177" s="110"/>
      <c r="C177" s="110"/>
      <c r="G177" s="62"/>
      <c r="H177" s="62"/>
      <c r="I177" s="62"/>
      <c r="J177" s="62"/>
      <c r="K177" s="62"/>
    </row>
    <row r="178" spans="2:11" ht="15.75" customHeight="1" x14ac:dyDescent="0.25">
      <c r="B178" s="110"/>
      <c r="C178" s="110"/>
      <c r="G178" s="62"/>
      <c r="H178" s="62"/>
      <c r="I178" s="62"/>
      <c r="J178" s="62"/>
      <c r="K178" s="62"/>
    </row>
    <row r="179" spans="2:11" ht="15.75" customHeight="1" x14ac:dyDescent="0.25">
      <c r="B179" s="110"/>
      <c r="C179" s="110"/>
      <c r="G179" s="62"/>
      <c r="H179" s="62"/>
      <c r="I179" s="62"/>
      <c r="J179" s="62"/>
      <c r="K179" s="62"/>
    </row>
    <row r="180" spans="2:11" ht="15.75" customHeight="1" x14ac:dyDescent="0.25">
      <c r="B180" s="110"/>
      <c r="C180" s="110"/>
      <c r="G180" s="62"/>
      <c r="H180" s="62"/>
      <c r="I180" s="62"/>
      <c r="J180" s="62"/>
      <c r="K180" s="62"/>
    </row>
    <row r="181" spans="2:11" ht="15.75" customHeight="1" x14ac:dyDescent="0.25">
      <c r="B181" s="110"/>
      <c r="C181" s="110"/>
      <c r="G181" s="62"/>
      <c r="H181" s="62"/>
      <c r="I181" s="62"/>
      <c r="J181" s="62"/>
      <c r="K181" s="62"/>
    </row>
    <row r="182" spans="2:11" ht="15.75" customHeight="1" x14ac:dyDescent="0.25">
      <c r="B182" s="110"/>
      <c r="C182" s="110"/>
      <c r="G182" s="62"/>
      <c r="H182" s="62"/>
      <c r="I182" s="62"/>
      <c r="J182" s="62"/>
      <c r="K182" s="62"/>
    </row>
    <row r="183" spans="2:11" ht="15.75" customHeight="1" x14ac:dyDescent="0.25">
      <c r="B183" s="110"/>
      <c r="C183" s="110"/>
      <c r="G183" s="62"/>
      <c r="H183" s="62"/>
      <c r="I183" s="62"/>
      <c r="J183" s="62"/>
      <c r="K183" s="62"/>
    </row>
    <row r="184" spans="2:11" ht="15.75" customHeight="1" x14ac:dyDescent="0.25">
      <c r="B184" s="110"/>
      <c r="C184" s="110"/>
      <c r="G184" s="62"/>
      <c r="H184" s="62"/>
      <c r="I184" s="62"/>
      <c r="J184" s="62"/>
      <c r="K184" s="62"/>
    </row>
    <row r="185" spans="2:11" ht="15.75" customHeight="1" x14ac:dyDescent="0.25">
      <c r="B185" s="110"/>
      <c r="C185" s="110"/>
      <c r="G185" s="62"/>
      <c r="H185" s="62"/>
      <c r="I185" s="62"/>
      <c r="J185" s="62"/>
      <c r="K185" s="62"/>
    </row>
    <row r="186" spans="2:11" ht="15.75" customHeight="1" x14ac:dyDescent="0.25">
      <c r="B186" s="110"/>
      <c r="C186" s="110"/>
      <c r="G186" s="62"/>
      <c r="H186" s="62"/>
      <c r="I186" s="62"/>
      <c r="J186" s="62"/>
      <c r="K186" s="62"/>
    </row>
    <row r="187" spans="2:11" ht="15.75" customHeight="1" x14ac:dyDescent="0.25">
      <c r="B187" s="110"/>
      <c r="C187" s="110"/>
      <c r="G187" s="62"/>
      <c r="H187" s="62"/>
      <c r="I187" s="62"/>
      <c r="J187" s="62"/>
      <c r="K187" s="62"/>
    </row>
    <row r="188" spans="2:11" ht="15.75" customHeight="1" x14ac:dyDescent="0.25">
      <c r="B188" s="110"/>
      <c r="C188" s="110"/>
      <c r="G188" s="62"/>
      <c r="H188" s="62"/>
      <c r="I188" s="62"/>
      <c r="J188" s="62"/>
      <c r="K188" s="62"/>
    </row>
    <row r="189" spans="2:11" ht="15.75" customHeight="1" x14ac:dyDescent="0.25">
      <c r="B189" s="110"/>
      <c r="C189" s="110"/>
      <c r="G189" s="62"/>
      <c r="H189" s="62"/>
      <c r="I189" s="62"/>
      <c r="J189" s="62"/>
      <c r="K189" s="62"/>
    </row>
    <row r="190" spans="2:11" ht="15.75" customHeight="1" x14ac:dyDescent="0.25">
      <c r="B190" s="110"/>
      <c r="C190" s="110"/>
      <c r="G190" s="62"/>
      <c r="H190" s="62"/>
      <c r="I190" s="62"/>
      <c r="J190" s="62"/>
      <c r="K190" s="62"/>
    </row>
    <row r="191" spans="2:11" ht="15.75" customHeight="1" x14ac:dyDescent="0.25">
      <c r="B191" s="110"/>
      <c r="C191" s="110"/>
      <c r="G191" s="62"/>
      <c r="H191" s="62"/>
      <c r="I191" s="62"/>
      <c r="J191" s="62"/>
      <c r="K191" s="62"/>
    </row>
    <row r="192" spans="2:11" ht="15.75" customHeight="1" x14ac:dyDescent="0.25">
      <c r="B192" s="110"/>
      <c r="C192" s="110"/>
      <c r="G192" s="62"/>
      <c r="H192" s="62"/>
      <c r="I192" s="62"/>
      <c r="J192" s="62"/>
      <c r="K192" s="62"/>
    </row>
    <row r="193" spans="2:11" ht="15.75" customHeight="1" x14ac:dyDescent="0.25">
      <c r="B193" s="110"/>
      <c r="C193" s="110"/>
      <c r="G193" s="62"/>
      <c r="H193" s="62"/>
      <c r="I193" s="62"/>
      <c r="J193" s="62"/>
      <c r="K193" s="62"/>
    </row>
    <row r="194" spans="2:11" ht="15.75" customHeight="1" x14ac:dyDescent="0.25">
      <c r="B194" s="110"/>
      <c r="C194" s="110"/>
      <c r="G194" s="62"/>
      <c r="H194" s="62"/>
      <c r="I194" s="62"/>
      <c r="J194" s="62"/>
      <c r="K194" s="62"/>
    </row>
    <row r="195" spans="2:11" ht="15.75" customHeight="1" x14ac:dyDescent="0.25">
      <c r="B195" s="110"/>
      <c r="C195" s="110"/>
      <c r="G195" s="62"/>
      <c r="H195" s="62"/>
      <c r="I195" s="62"/>
      <c r="J195" s="62"/>
      <c r="K195" s="62"/>
    </row>
    <row r="196" spans="2:11" ht="15.75" customHeight="1" x14ac:dyDescent="0.25">
      <c r="B196" s="110"/>
      <c r="C196" s="110"/>
      <c r="G196" s="62"/>
      <c r="H196" s="62"/>
      <c r="I196" s="62"/>
      <c r="J196" s="62"/>
      <c r="K196" s="62"/>
    </row>
    <row r="197" spans="2:11" ht="15.75" customHeight="1" x14ac:dyDescent="0.25">
      <c r="B197" s="110"/>
      <c r="C197" s="110"/>
      <c r="G197" s="62"/>
      <c r="H197" s="62"/>
      <c r="I197" s="62"/>
      <c r="J197" s="62"/>
      <c r="K197" s="62"/>
    </row>
    <row r="198" spans="2:11" ht="15.75" customHeight="1" x14ac:dyDescent="0.25">
      <c r="B198" s="110"/>
      <c r="C198" s="110"/>
      <c r="G198" s="62"/>
      <c r="H198" s="62"/>
      <c r="I198" s="62"/>
      <c r="J198" s="62"/>
      <c r="K198" s="62"/>
    </row>
    <row r="199" spans="2:11" ht="15.75" customHeight="1" x14ac:dyDescent="0.25">
      <c r="B199" s="110"/>
      <c r="C199" s="110"/>
      <c r="G199" s="62"/>
      <c r="H199" s="62"/>
      <c r="I199" s="62"/>
      <c r="J199" s="62"/>
      <c r="K199" s="62"/>
    </row>
    <row r="200" spans="2:11" ht="15.75" customHeight="1" x14ac:dyDescent="0.25">
      <c r="B200" s="110"/>
      <c r="C200" s="110"/>
      <c r="G200" s="62"/>
      <c r="H200" s="62"/>
      <c r="I200" s="62"/>
      <c r="J200" s="62"/>
      <c r="K200" s="62"/>
    </row>
    <row r="201" spans="2:11" ht="15.75" customHeight="1" x14ac:dyDescent="0.25">
      <c r="B201" s="110"/>
      <c r="C201" s="110"/>
      <c r="G201" s="62"/>
      <c r="H201" s="62"/>
      <c r="I201" s="62"/>
      <c r="J201" s="62"/>
      <c r="K201" s="62"/>
    </row>
    <row r="202" spans="2:11" ht="15.75" customHeight="1" x14ac:dyDescent="0.25">
      <c r="B202" s="110"/>
      <c r="C202" s="110"/>
      <c r="G202" s="62"/>
      <c r="H202" s="62"/>
      <c r="I202" s="62"/>
      <c r="J202" s="62"/>
      <c r="K202" s="62"/>
    </row>
    <row r="203" spans="2:11" ht="15.75" customHeight="1" x14ac:dyDescent="0.25">
      <c r="B203" s="110"/>
      <c r="C203" s="110"/>
      <c r="G203" s="62"/>
      <c r="H203" s="62"/>
      <c r="I203" s="62"/>
      <c r="J203" s="62"/>
      <c r="K203" s="62"/>
    </row>
    <row r="204" spans="2:11" ht="15.75" customHeight="1" x14ac:dyDescent="0.25">
      <c r="B204" s="110"/>
      <c r="C204" s="110"/>
      <c r="G204" s="62"/>
      <c r="H204" s="62"/>
      <c r="I204" s="62"/>
      <c r="J204" s="62"/>
      <c r="K204" s="62"/>
    </row>
    <row r="205" spans="2:11" ht="15.75" customHeight="1" x14ac:dyDescent="0.25">
      <c r="B205" s="110"/>
      <c r="C205" s="110"/>
      <c r="G205" s="62"/>
      <c r="H205" s="62"/>
      <c r="I205" s="62"/>
      <c r="J205" s="62"/>
      <c r="K205" s="62"/>
    </row>
    <row r="206" spans="2:11" ht="15.75" customHeight="1" x14ac:dyDescent="0.25">
      <c r="B206" s="110"/>
      <c r="C206" s="110"/>
      <c r="G206" s="62"/>
      <c r="H206" s="62"/>
      <c r="I206" s="62"/>
      <c r="J206" s="62"/>
      <c r="K206" s="62"/>
    </row>
    <row r="207" spans="2:11" ht="15.75" customHeight="1" x14ac:dyDescent="0.25">
      <c r="B207" s="110"/>
      <c r="C207" s="110"/>
      <c r="G207" s="62"/>
      <c r="H207" s="62"/>
      <c r="I207" s="62"/>
      <c r="J207" s="62"/>
      <c r="K207" s="62"/>
    </row>
    <row r="208" spans="2:11" ht="15.75" customHeight="1" x14ac:dyDescent="0.25">
      <c r="B208" s="110"/>
      <c r="C208" s="110"/>
      <c r="G208" s="62"/>
      <c r="H208" s="62"/>
      <c r="I208" s="62"/>
      <c r="J208" s="62"/>
      <c r="K208" s="62"/>
    </row>
    <row r="209" spans="2:11" ht="15.75" customHeight="1" x14ac:dyDescent="0.25">
      <c r="B209" s="110"/>
      <c r="C209" s="110"/>
      <c r="G209" s="62"/>
      <c r="H209" s="62"/>
      <c r="I209" s="62"/>
      <c r="J209" s="62"/>
      <c r="K209" s="62"/>
    </row>
    <row r="210" spans="2:11" ht="15.75" customHeight="1" x14ac:dyDescent="0.25">
      <c r="B210" s="110"/>
      <c r="C210" s="110"/>
      <c r="G210" s="62"/>
      <c r="H210" s="62"/>
      <c r="I210" s="62"/>
      <c r="J210" s="62"/>
      <c r="K210" s="62"/>
    </row>
    <row r="211" spans="2:11" ht="15.75" customHeight="1" x14ac:dyDescent="0.25">
      <c r="B211" s="110"/>
      <c r="C211" s="110"/>
      <c r="G211" s="62"/>
      <c r="H211" s="62"/>
      <c r="I211" s="62"/>
      <c r="J211" s="62"/>
      <c r="K211" s="62"/>
    </row>
    <row r="212" spans="2:11" ht="15.75" customHeight="1" x14ac:dyDescent="0.25">
      <c r="B212" s="110"/>
      <c r="C212" s="110"/>
      <c r="G212" s="62"/>
      <c r="H212" s="62"/>
      <c r="I212" s="62"/>
      <c r="J212" s="62"/>
      <c r="K212" s="62"/>
    </row>
    <row r="213" spans="2:11" ht="15.75" customHeight="1" x14ac:dyDescent="0.25">
      <c r="B213" s="110"/>
      <c r="C213" s="110"/>
      <c r="G213" s="62"/>
      <c r="H213" s="62"/>
      <c r="I213" s="62"/>
      <c r="J213" s="62"/>
      <c r="K213" s="62"/>
    </row>
    <row r="214" spans="2:11" ht="15.75" customHeight="1" x14ac:dyDescent="0.25">
      <c r="B214" s="110"/>
      <c r="C214" s="110"/>
      <c r="G214" s="62"/>
      <c r="H214" s="62"/>
      <c r="I214" s="62"/>
      <c r="J214" s="62"/>
      <c r="K214" s="62"/>
    </row>
    <row r="215" spans="2:11" ht="15.75" customHeight="1" x14ac:dyDescent="0.25">
      <c r="B215" s="110"/>
      <c r="C215" s="110"/>
      <c r="G215" s="62"/>
      <c r="H215" s="62"/>
      <c r="I215" s="62"/>
      <c r="J215" s="62"/>
      <c r="K215" s="62"/>
    </row>
    <row r="216" spans="2:11" ht="15.75" customHeight="1" x14ac:dyDescent="0.25">
      <c r="B216" s="110"/>
      <c r="C216" s="110"/>
      <c r="G216" s="62"/>
      <c r="H216" s="62"/>
      <c r="I216" s="62"/>
      <c r="J216" s="62"/>
      <c r="K216" s="62"/>
    </row>
    <row r="217" spans="2:11" ht="15.75" customHeight="1" x14ac:dyDescent="0.25">
      <c r="B217" s="110"/>
      <c r="C217" s="110"/>
      <c r="G217" s="62"/>
      <c r="H217" s="62"/>
      <c r="I217" s="62"/>
      <c r="J217" s="62"/>
      <c r="K217" s="62"/>
    </row>
    <row r="218" spans="2:11" ht="15.75" customHeight="1" x14ac:dyDescent="0.25">
      <c r="B218" s="110"/>
      <c r="C218" s="110"/>
      <c r="G218" s="62"/>
      <c r="H218" s="62"/>
      <c r="I218" s="62"/>
      <c r="J218" s="62"/>
      <c r="K218" s="62"/>
    </row>
    <row r="219" spans="2:11" ht="15.75" customHeight="1" x14ac:dyDescent="0.25">
      <c r="B219" s="110"/>
      <c r="C219" s="110"/>
      <c r="G219" s="62"/>
      <c r="H219" s="62"/>
      <c r="I219" s="62"/>
      <c r="J219" s="62"/>
      <c r="K219" s="62"/>
    </row>
    <row r="220" spans="2:11" ht="15.75" customHeight="1" x14ac:dyDescent="0.25">
      <c r="B220" s="110"/>
      <c r="C220" s="110"/>
      <c r="G220" s="62"/>
      <c r="H220" s="62"/>
      <c r="I220" s="62"/>
      <c r="J220" s="62"/>
      <c r="K220" s="62"/>
    </row>
    <row r="221" spans="2:11" ht="15.75" customHeight="1" x14ac:dyDescent="0.25">
      <c r="B221" s="110"/>
      <c r="C221" s="110"/>
      <c r="G221" s="62"/>
      <c r="H221" s="62"/>
      <c r="I221" s="62"/>
      <c r="J221" s="62"/>
      <c r="K221" s="62"/>
    </row>
    <row r="222" spans="2:11" ht="15.75" customHeight="1" x14ac:dyDescent="0.25">
      <c r="B222" s="110"/>
      <c r="C222" s="110"/>
      <c r="G222" s="62"/>
      <c r="H222" s="62"/>
      <c r="I222" s="62"/>
      <c r="J222" s="62"/>
      <c r="K222" s="62"/>
    </row>
    <row r="223" spans="2:11" ht="15.75" customHeight="1" x14ac:dyDescent="0.25">
      <c r="B223" s="110"/>
      <c r="C223" s="110"/>
      <c r="G223" s="62"/>
      <c r="H223" s="62"/>
      <c r="I223" s="62"/>
      <c r="J223" s="62"/>
      <c r="K223" s="62"/>
    </row>
    <row r="224" spans="2:11" ht="15.75" customHeight="1" x14ac:dyDescent="0.25">
      <c r="B224" s="110"/>
      <c r="C224" s="110"/>
      <c r="G224" s="62"/>
      <c r="H224" s="62"/>
      <c r="I224" s="62"/>
      <c r="J224" s="62"/>
      <c r="K224" s="62"/>
    </row>
    <row r="225" spans="2:11" ht="15.75" customHeight="1" x14ac:dyDescent="0.25">
      <c r="B225" s="110"/>
      <c r="C225" s="110"/>
      <c r="G225" s="62"/>
      <c r="H225" s="62"/>
      <c r="I225" s="62"/>
      <c r="J225" s="62"/>
      <c r="K225" s="62"/>
    </row>
    <row r="226" spans="2:11" ht="15.75" customHeight="1" x14ac:dyDescent="0.25">
      <c r="B226" s="110"/>
      <c r="C226" s="110"/>
      <c r="G226" s="62"/>
      <c r="H226" s="62"/>
      <c r="I226" s="62"/>
      <c r="J226" s="62"/>
      <c r="K226" s="62"/>
    </row>
    <row r="227" spans="2:11" ht="15.75" customHeight="1" x14ac:dyDescent="0.25">
      <c r="B227" s="110"/>
      <c r="C227" s="110"/>
      <c r="G227" s="62"/>
      <c r="H227" s="62"/>
      <c r="I227" s="62"/>
      <c r="J227" s="62"/>
      <c r="K227" s="62"/>
    </row>
    <row r="228" spans="2:11" ht="15.75" customHeight="1" x14ac:dyDescent="0.25">
      <c r="B228" s="110"/>
      <c r="C228" s="110"/>
      <c r="G228" s="62"/>
      <c r="H228" s="62"/>
      <c r="I228" s="62"/>
      <c r="J228" s="62"/>
      <c r="K228" s="62"/>
    </row>
    <row r="229" spans="2:11" ht="15.75" customHeight="1" x14ac:dyDescent="0.25">
      <c r="B229" s="110"/>
      <c r="C229" s="110"/>
      <c r="G229" s="62"/>
      <c r="H229" s="62"/>
      <c r="I229" s="62"/>
      <c r="J229" s="62"/>
      <c r="K229" s="62"/>
    </row>
    <row r="230" spans="2:11" ht="15.75" customHeight="1" x14ac:dyDescent="0.25">
      <c r="B230" s="110"/>
      <c r="C230" s="110"/>
      <c r="G230" s="62"/>
      <c r="H230" s="62"/>
      <c r="I230" s="62"/>
      <c r="J230" s="62"/>
      <c r="K230" s="62"/>
    </row>
    <row r="231" spans="2:11" ht="15.75" customHeight="1" x14ac:dyDescent="0.25">
      <c r="B231" s="110"/>
      <c r="C231" s="110"/>
      <c r="G231" s="62"/>
      <c r="H231" s="62"/>
      <c r="I231" s="62"/>
      <c r="J231" s="62"/>
      <c r="K231" s="62"/>
    </row>
    <row r="232" spans="2:11" ht="15.75" customHeight="1" x14ac:dyDescent="0.25">
      <c r="B232" s="110"/>
      <c r="C232" s="110"/>
      <c r="G232" s="62"/>
      <c r="H232" s="62"/>
      <c r="I232" s="62"/>
      <c r="J232" s="62"/>
      <c r="K232" s="62"/>
    </row>
    <row r="233" spans="2:11" ht="15.75" customHeight="1" x14ac:dyDescent="0.25">
      <c r="B233" s="110"/>
      <c r="C233" s="110"/>
      <c r="G233" s="62"/>
      <c r="H233" s="62"/>
      <c r="I233" s="62"/>
      <c r="J233" s="62"/>
      <c r="K233" s="62"/>
    </row>
    <row r="234" spans="2:11" ht="15.75" customHeight="1" x14ac:dyDescent="0.25">
      <c r="B234" s="110"/>
      <c r="C234" s="110"/>
      <c r="G234" s="62"/>
      <c r="H234" s="62"/>
      <c r="I234" s="62"/>
      <c r="J234" s="62"/>
      <c r="K234" s="62"/>
    </row>
    <row r="235" spans="2:11" ht="15.75" customHeight="1" x14ac:dyDescent="0.25">
      <c r="B235" s="110"/>
      <c r="C235" s="110"/>
      <c r="G235" s="62"/>
      <c r="H235" s="62"/>
      <c r="I235" s="62"/>
      <c r="J235" s="62"/>
      <c r="K235" s="62"/>
    </row>
    <row r="236" spans="2:11" ht="15.75" customHeight="1" x14ac:dyDescent="0.25">
      <c r="B236" s="110"/>
      <c r="C236" s="110"/>
      <c r="G236" s="62"/>
      <c r="H236" s="62"/>
      <c r="I236" s="62"/>
      <c r="J236" s="62"/>
      <c r="K236" s="62"/>
    </row>
    <row r="237" spans="2:11" ht="15.75" customHeight="1" x14ac:dyDescent="0.25">
      <c r="B237" s="110"/>
      <c r="C237" s="110"/>
      <c r="G237" s="62"/>
      <c r="H237" s="62"/>
      <c r="I237" s="62"/>
      <c r="J237" s="62"/>
      <c r="K237" s="62"/>
    </row>
    <row r="238" spans="2:11" ht="15.75" customHeight="1" x14ac:dyDescent="0.25">
      <c r="B238" s="110"/>
      <c r="C238" s="110"/>
      <c r="G238" s="62"/>
      <c r="H238" s="62"/>
      <c r="I238" s="62"/>
      <c r="J238" s="62"/>
      <c r="K238" s="62"/>
    </row>
    <row r="239" spans="2:11" ht="15.75" customHeight="1" x14ac:dyDescent="0.25">
      <c r="B239" s="110"/>
      <c r="C239" s="110"/>
      <c r="G239" s="62"/>
      <c r="H239" s="62"/>
      <c r="I239" s="62"/>
      <c r="J239" s="62"/>
      <c r="K239" s="62"/>
    </row>
    <row r="240" spans="2:11" ht="15.75" customHeight="1" x14ac:dyDescent="0.25">
      <c r="B240" s="110"/>
      <c r="C240" s="110"/>
      <c r="G240" s="62"/>
      <c r="H240" s="62"/>
      <c r="I240" s="62"/>
      <c r="J240" s="62"/>
      <c r="K240" s="62"/>
    </row>
    <row r="241" spans="2:11" ht="15.75" customHeight="1" x14ac:dyDescent="0.25">
      <c r="B241" s="110"/>
      <c r="C241" s="110"/>
      <c r="G241" s="62"/>
      <c r="H241" s="62"/>
      <c r="I241" s="62"/>
      <c r="J241" s="62"/>
      <c r="K241" s="62"/>
    </row>
    <row r="242" spans="2:11" ht="15.75" customHeight="1" x14ac:dyDescent="0.25">
      <c r="B242" s="110"/>
      <c r="C242" s="110"/>
      <c r="G242" s="62"/>
      <c r="H242" s="62"/>
      <c r="I242" s="62"/>
      <c r="J242" s="62"/>
      <c r="K242" s="62"/>
    </row>
    <row r="243" spans="2:11" ht="15.75" customHeight="1" x14ac:dyDescent="0.25">
      <c r="B243" s="110"/>
      <c r="C243" s="110"/>
      <c r="G243" s="62"/>
      <c r="H243" s="62"/>
      <c r="I243" s="62"/>
      <c r="J243" s="62"/>
      <c r="K243" s="62"/>
    </row>
    <row r="244" spans="2:11" ht="15.75" customHeight="1" x14ac:dyDescent="0.25">
      <c r="B244" s="110"/>
      <c r="C244" s="110"/>
      <c r="G244" s="62"/>
      <c r="H244" s="62"/>
      <c r="I244" s="62"/>
      <c r="J244" s="62"/>
      <c r="K244" s="62"/>
    </row>
    <row r="245" spans="2:11" ht="15.75" customHeight="1" x14ac:dyDescent="0.25">
      <c r="B245" s="110"/>
      <c r="C245" s="110"/>
      <c r="G245" s="62"/>
      <c r="H245" s="62"/>
      <c r="I245" s="62"/>
      <c r="J245" s="62"/>
      <c r="K245" s="62"/>
    </row>
    <row r="246" spans="2:11" ht="15.75" customHeight="1" x14ac:dyDescent="0.25">
      <c r="B246" s="110"/>
      <c r="C246" s="110"/>
      <c r="G246" s="62"/>
      <c r="H246" s="62"/>
      <c r="I246" s="62"/>
      <c r="J246" s="62"/>
      <c r="K246" s="62"/>
    </row>
    <row r="247" spans="2:11" ht="15.75" customHeight="1" x14ac:dyDescent="0.25">
      <c r="B247" s="110"/>
      <c r="C247" s="110"/>
      <c r="G247" s="62"/>
      <c r="H247" s="62"/>
      <c r="I247" s="62"/>
      <c r="J247" s="62"/>
      <c r="K247" s="62"/>
    </row>
    <row r="248" spans="2:11" ht="15.75" customHeight="1" x14ac:dyDescent="0.25">
      <c r="B248" s="110"/>
      <c r="C248" s="110"/>
      <c r="G248" s="62"/>
      <c r="H248" s="62"/>
      <c r="I248" s="62"/>
      <c r="J248" s="62"/>
      <c r="K248" s="62"/>
    </row>
    <row r="249" spans="2:11" ht="15.75" customHeight="1" x14ac:dyDescent="0.25">
      <c r="B249" s="110"/>
      <c r="C249" s="110"/>
      <c r="G249" s="62"/>
      <c r="H249" s="62"/>
      <c r="I249" s="62"/>
      <c r="J249" s="62"/>
      <c r="K249" s="62"/>
    </row>
    <row r="250" spans="2:11" ht="15.75" customHeight="1" x14ac:dyDescent="0.25">
      <c r="B250" s="110"/>
      <c r="C250" s="110"/>
      <c r="G250" s="62"/>
      <c r="H250" s="62"/>
      <c r="I250" s="62"/>
      <c r="J250" s="62"/>
      <c r="K250" s="62"/>
    </row>
    <row r="251" spans="2:11" ht="15.75" customHeight="1" x14ac:dyDescent="0.25">
      <c r="B251" s="110"/>
      <c r="C251" s="110"/>
      <c r="G251" s="62"/>
      <c r="H251" s="62"/>
      <c r="I251" s="62"/>
      <c r="J251" s="62"/>
      <c r="K251" s="62"/>
    </row>
    <row r="252" spans="2:11" ht="15.75" customHeight="1" x14ac:dyDescent="0.25">
      <c r="B252" s="110"/>
      <c r="C252" s="110"/>
      <c r="G252" s="62"/>
      <c r="H252" s="62"/>
      <c r="I252" s="62"/>
      <c r="J252" s="62"/>
      <c r="K252" s="62"/>
    </row>
    <row r="253" spans="2:11" ht="15.75" customHeight="1" x14ac:dyDescent="0.25">
      <c r="B253" s="110"/>
      <c r="C253" s="110"/>
      <c r="G253" s="62"/>
      <c r="H253" s="62"/>
      <c r="I253" s="62"/>
      <c r="J253" s="62"/>
      <c r="K253" s="62"/>
    </row>
    <row r="254" spans="2:11" ht="15.75" customHeight="1" x14ac:dyDescent="0.25">
      <c r="B254" s="110"/>
      <c r="C254" s="110"/>
      <c r="G254" s="62"/>
      <c r="H254" s="62"/>
      <c r="I254" s="62"/>
      <c r="J254" s="62"/>
      <c r="K254" s="62"/>
    </row>
    <row r="255" spans="2:11" ht="15.75" customHeight="1" x14ac:dyDescent="0.25">
      <c r="B255" s="110"/>
      <c r="C255" s="110"/>
      <c r="G255" s="62"/>
      <c r="H255" s="62"/>
      <c r="I255" s="62"/>
      <c r="J255" s="62"/>
      <c r="K255" s="62"/>
    </row>
    <row r="256" spans="2:11" ht="15.75" customHeight="1" x14ac:dyDescent="0.25">
      <c r="B256" s="110"/>
      <c r="C256" s="110"/>
      <c r="G256" s="62"/>
      <c r="H256" s="62"/>
      <c r="I256" s="62"/>
      <c r="J256" s="62"/>
      <c r="K256" s="62"/>
    </row>
    <row r="257" spans="2:11" ht="15.75" customHeight="1" x14ac:dyDescent="0.25">
      <c r="B257" s="110"/>
      <c r="C257" s="110"/>
      <c r="G257" s="62"/>
      <c r="H257" s="62"/>
      <c r="I257" s="62"/>
      <c r="J257" s="62"/>
      <c r="K257" s="62"/>
    </row>
    <row r="258" spans="2:11" ht="15.75" customHeight="1" x14ac:dyDescent="0.25">
      <c r="B258" s="110"/>
      <c r="C258" s="110"/>
      <c r="G258" s="62"/>
      <c r="H258" s="62"/>
      <c r="I258" s="62"/>
      <c r="J258" s="62"/>
      <c r="K258" s="62"/>
    </row>
    <row r="259" spans="2:11" ht="15.75" customHeight="1" x14ac:dyDescent="0.25">
      <c r="B259" s="110"/>
      <c r="C259" s="110"/>
      <c r="G259" s="62"/>
      <c r="H259" s="62"/>
      <c r="I259" s="62"/>
      <c r="J259" s="62"/>
      <c r="K259" s="62"/>
    </row>
    <row r="260" spans="2:11" ht="15.75" customHeight="1" x14ac:dyDescent="0.25">
      <c r="B260" s="110"/>
      <c r="C260" s="110"/>
      <c r="G260" s="62"/>
      <c r="H260" s="62"/>
      <c r="I260" s="62"/>
      <c r="J260" s="62"/>
      <c r="K260" s="62"/>
    </row>
    <row r="261" spans="2:11" ht="15.75" customHeight="1" x14ac:dyDescent="0.25">
      <c r="B261" s="110"/>
      <c r="C261" s="110"/>
      <c r="G261" s="62"/>
      <c r="H261" s="62"/>
      <c r="I261" s="62"/>
      <c r="J261" s="62"/>
      <c r="K261" s="62"/>
    </row>
    <row r="262" spans="2:11" ht="15.75" customHeight="1" x14ac:dyDescent="0.25">
      <c r="B262" s="110"/>
      <c r="C262" s="110"/>
      <c r="G262" s="62"/>
      <c r="H262" s="62"/>
      <c r="I262" s="62"/>
      <c r="J262" s="62"/>
      <c r="K262" s="62"/>
    </row>
    <row r="263" spans="2:11" ht="15.75" customHeight="1" x14ac:dyDescent="0.25">
      <c r="B263" s="110"/>
      <c r="C263" s="110"/>
      <c r="G263" s="62"/>
      <c r="H263" s="62"/>
      <c r="I263" s="62"/>
      <c r="J263" s="62"/>
      <c r="K263" s="62"/>
    </row>
    <row r="264" spans="2:11" ht="15.75" customHeight="1" x14ac:dyDescent="0.25">
      <c r="B264" s="110"/>
      <c r="C264" s="110"/>
      <c r="G264" s="62"/>
      <c r="H264" s="62"/>
      <c r="I264" s="62"/>
      <c r="J264" s="62"/>
      <c r="K264" s="62"/>
    </row>
    <row r="265" spans="2:11" ht="15.75" customHeight="1" x14ac:dyDescent="0.25">
      <c r="B265" s="110"/>
      <c r="C265" s="110"/>
      <c r="G265" s="62"/>
      <c r="H265" s="62"/>
      <c r="I265" s="62"/>
      <c r="J265" s="62"/>
      <c r="K265" s="62"/>
    </row>
    <row r="266" spans="2:11" ht="15.75" customHeight="1" x14ac:dyDescent="0.25">
      <c r="B266" s="110"/>
      <c r="C266" s="110"/>
      <c r="G266" s="62"/>
      <c r="H266" s="62"/>
      <c r="I266" s="62"/>
      <c r="J266" s="62"/>
      <c r="K266" s="62"/>
    </row>
    <row r="267" spans="2:11" ht="15.75" customHeight="1" x14ac:dyDescent="0.25">
      <c r="B267" s="110"/>
      <c r="C267" s="110"/>
      <c r="G267" s="62"/>
      <c r="H267" s="62"/>
      <c r="I267" s="62"/>
      <c r="J267" s="62"/>
      <c r="K267" s="62"/>
    </row>
    <row r="268" spans="2:11" ht="15.75" customHeight="1" x14ac:dyDescent="0.25">
      <c r="B268" s="110"/>
      <c r="C268" s="110"/>
      <c r="G268" s="62"/>
      <c r="H268" s="62"/>
      <c r="I268" s="62"/>
      <c r="J268" s="62"/>
      <c r="K268" s="62"/>
    </row>
    <row r="269" spans="2:11" ht="15.75" customHeight="1" x14ac:dyDescent="0.25">
      <c r="B269" s="110"/>
      <c r="C269" s="110"/>
      <c r="G269" s="62"/>
      <c r="H269" s="62"/>
      <c r="I269" s="62"/>
      <c r="J269" s="62"/>
      <c r="K269" s="62"/>
    </row>
    <row r="270" spans="2:11" ht="15.75" customHeight="1" x14ac:dyDescent="0.25">
      <c r="B270" s="110"/>
      <c r="C270" s="110"/>
      <c r="G270" s="62"/>
      <c r="H270" s="62"/>
      <c r="I270" s="62"/>
      <c r="J270" s="62"/>
      <c r="K270" s="62"/>
    </row>
    <row r="271" spans="2:11" ht="15.75" customHeight="1" x14ac:dyDescent="0.25">
      <c r="B271" s="110"/>
      <c r="C271" s="110"/>
      <c r="G271" s="62"/>
      <c r="H271" s="62"/>
      <c r="I271" s="62"/>
      <c r="J271" s="62"/>
      <c r="K271" s="62"/>
    </row>
    <row r="272" spans="2:11" ht="15.75" customHeight="1" x14ac:dyDescent="0.25">
      <c r="B272" s="110"/>
      <c r="C272" s="110"/>
      <c r="G272" s="62"/>
      <c r="H272" s="62"/>
      <c r="I272" s="62"/>
      <c r="J272" s="62"/>
      <c r="K272" s="62"/>
    </row>
    <row r="273" spans="2:11" ht="15.75" customHeight="1" x14ac:dyDescent="0.25">
      <c r="B273" s="110"/>
      <c r="C273" s="110"/>
      <c r="G273" s="62"/>
      <c r="H273" s="62"/>
      <c r="I273" s="62"/>
      <c r="J273" s="62"/>
      <c r="K273" s="62"/>
    </row>
    <row r="274" spans="2:11" ht="15.75" customHeight="1" x14ac:dyDescent="0.25">
      <c r="B274" s="110"/>
      <c r="C274" s="110"/>
      <c r="G274" s="62"/>
      <c r="H274" s="62"/>
      <c r="I274" s="62"/>
      <c r="J274" s="62"/>
      <c r="K274" s="62"/>
    </row>
    <row r="275" spans="2:11" ht="15.75" customHeight="1" x14ac:dyDescent="0.25">
      <c r="B275" s="110"/>
      <c r="C275" s="110"/>
      <c r="G275" s="62"/>
      <c r="H275" s="62"/>
      <c r="I275" s="62"/>
      <c r="J275" s="62"/>
      <c r="K275" s="62"/>
    </row>
    <row r="276" spans="2:11" ht="15.75" customHeight="1" x14ac:dyDescent="0.25">
      <c r="B276" s="110"/>
      <c r="C276" s="110"/>
      <c r="G276" s="62"/>
      <c r="H276" s="62"/>
      <c r="I276" s="62"/>
      <c r="J276" s="62"/>
      <c r="K276" s="62"/>
    </row>
    <row r="277" spans="2:11" ht="15.75" customHeight="1" x14ac:dyDescent="0.25">
      <c r="B277" s="110"/>
      <c r="C277" s="110"/>
      <c r="G277" s="62"/>
      <c r="H277" s="62"/>
      <c r="I277" s="62"/>
      <c r="J277" s="62"/>
      <c r="K277" s="62"/>
    </row>
    <row r="278" spans="2:11" ht="15.75" customHeight="1" x14ac:dyDescent="0.25">
      <c r="B278" s="110"/>
      <c r="C278" s="110"/>
      <c r="G278" s="62"/>
      <c r="H278" s="62"/>
      <c r="I278" s="62"/>
      <c r="J278" s="62"/>
      <c r="K278" s="62"/>
    </row>
    <row r="279" spans="2:11" ht="15.75" customHeight="1" x14ac:dyDescent="0.25">
      <c r="B279" s="110"/>
      <c r="C279" s="110"/>
      <c r="G279" s="62"/>
      <c r="H279" s="62"/>
      <c r="I279" s="62"/>
      <c r="J279" s="62"/>
      <c r="K279" s="62"/>
    </row>
    <row r="280" spans="2:11" ht="15.75" customHeight="1" x14ac:dyDescent="0.25">
      <c r="B280" s="110"/>
      <c r="C280" s="110"/>
      <c r="G280" s="62"/>
      <c r="H280" s="62"/>
      <c r="I280" s="62"/>
      <c r="J280" s="62"/>
      <c r="K280" s="62"/>
    </row>
    <row r="281" spans="2:11" ht="15.75" customHeight="1" x14ac:dyDescent="0.25">
      <c r="B281" s="110"/>
      <c r="C281" s="110"/>
      <c r="G281" s="62"/>
      <c r="H281" s="62"/>
      <c r="I281" s="62"/>
      <c r="J281" s="62"/>
      <c r="K281" s="62"/>
    </row>
    <row r="282" spans="2:11" ht="15.75" customHeight="1" x14ac:dyDescent="0.25">
      <c r="B282" s="110"/>
      <c r="C282" s="110"/>
      <c r="G282" s="62"/>
      <c r="H282" s="62"/>
      <c r="I282" s="62"/>
      <c r="J282" s="62"/>
      <c r="K282" s="62"/>
    </row>
    <row r="283" spans="2:11" ht="15.75" customHeight="1" x14ac:dyDescent="0.25">
      <c r="B283" s="110"/>
      <c r="C283" s="110"/>
      <c r="G283" s="62"/>
      <c r="H283" s="62"/>
      <c r="I283" s="62"/>
      <c r="J283" s="62"/>
      <c r="K283" s="62"/>
    </row>
    <row r="284" spans="2:11" ht="15.75" customHeight="1" x14ac:dyDescent="0.25">
      <c r="B284" s="110"/>
      <c r="C284" s="110"/>
      <c r="G284" s="62"/>
      <c r="H284" s="62"/>
      <c r="I284" s="62"/>
      <c r="J284" s="62"/>
      <c r="K284" s="62"/>
    </row>
    <row r="285" spans="2:11" ht="15.75" customHeight="1" x14ac:dyDescent="0.25">
      <c r="B285" s="110"/>
      <c r="C285" s="110"/>
      <c r="G285" s="62"/>
      <c r="H285" s="62"/>
      <c r="I285" s="62"/>
      <c r="J285" s="62"/>
      <c r="K285" s="62"/>
    </row>
    <row r="286" spans="2:11" ht="15.75" customHeight="1" x14ac:dyDescent="0.25">
      <c r="B286" s="110"/>
      <c r="C286" s="110"/>
      <c r="G286" s="62"/>
      <c r="H286" s="62"/>
      <c r="I286" s="62"/>
      <c r="J286" s="62"/>
      <c r="K286" s="62"/>
    </row>
    <row r="287" spans="2:11" ht="15.75" customHeight="1" x14ac:dyDescent="0.25">
      <c r="B287" s="110"/>
      <c r="C287" s="110"/>
      <c r="G287" s="62"/>
      <c r="H287" s="62"/>
      <c r="I287" s="62"/>
      <c r="J287" s="62"/>
      <c r="K287" s="62"/>
    </row>
    <row r="288" spans="2:11" ht="15.75" customHeight="1" x14ac:dyDescent="0.25">
      <c r="B288" s="110"/>
      <c r="C288" s="110"/>
      <c r="G288" s="62"/>
      <c r="H288" s="62"/>
      <c r="I288" s="62"/>
      <c r="J288" s="62"/>
      <c r="K288" s="62"/>
    </row>
    <row r="289" spans="2:11" ht="15.75" customHeight="1" x14ac:dyDescent="0.25">
      <c r="B289" s="110"/>
      <c r="C289" s="110"/>
      <c r="G289" s="62"/>
      <c r="H289" s="62"/>
      <c r="I289" s="62"/>
      <c r="J289" s="62"/>
      <c r="K289" s="62"/>
    </row>
    <row r="290" spans="2:11" ht="15.75" customHeight="1" x14ac:dyDescent="0.25">
      <c r="B290" s="110"/>
      <c r="C290" s="110"/>
      <c r="G290" s="62"/>
      <c r="H290" s="62"/>
      <c r="I290" s="62"/>
      <c r="J290" s="62"/>
      <c r="K290" s="62"/>
    </row>
    <row r="291" spans="2:11" ht="15.75" customHeight="1" x14ac:dyDescent="0.25">
      <c r="B291" s="110"/>
      <c r="C291" s="110"/>
      <c r="G291" s="62"/>
      <c r="H291" s="62"/>
      <c r="I291" s="62"/>
      <c r="J291" s="62"/>
      <c r="K291" s="62"/>
    </row>
    <row r="292" spans="2:11" ht="15.75" customHeight="1" x14ac:dyDescent="0.25">
      <c r="B292" s="110"/>
      <c r="C292" s="110"/>
      <c r="G292" s="62"/>
      <c r="H292" s="62"/>
      <c r="I292" s="62"/>
      <c r="J292" s="62"/>
      <c r="K292" s="62"/>
    </row>
    <row r="293" spans="2:11" ht="15.75" customHeight="1" x14ac:dyDescent="0.25">
      <c r="B293" s="110"/>
      <c r="C293" s="110"/>
      <c r="G293" s="62"/>
      <c r="H293" s="62"/>
      <c r="I293" s="62"/>
      <c r="J293" s="62"/>
      <c r="K293" s="62"/>
    </row>
    <row r="294" spans="2:11" ht="15.75" customHeight="1" x14ac:dyDescent="0.25">
      <c r="B294" s="110"/>
      <c r="C294" s="110"/>
      <c r="G294" s="62"/>
      <c r="H294" s="62"/>
      <c r="I294" s="62"/>
      <c r="J294" s="62"/>
      <c r="K294" s="62"/>
    </row>
    <row r="295" spans="2:11" ht="15.75" customHeight="1" x14ac:dyDescent="0.25">
      <c r="B295" s="110"/>
      <c r="C295" s="110"/>
      <c r="G295" s="62"/>
      <c r="H295" s="62"/>
      <c r="I295" s="62"/>
      <c r="J295" s="62"/>
      <c r="K295" s="62"/>
    </row>
    <row r="296" spans="2:11" ht="15.75" customHeight="1" x14ac:dyDescent="0.25">
      <c r="B296" s="110"/>
      <c r="C296" s="110"/>
      <c r="G296" s="62"/>
      <c r="H296" s="62"/>
      <c r="I296" s="62"/>
      <c r="J296" s="62"/>
      <c r="K296" s="62"/>
    </row>
    <row r="297" spans="2:11" ht="15.75" customHeight="1" x14ac:dyDescent="0.25">
      <c r="B297" s="110"/>
      <c r="C297" s="110"/>
      <c r="G297" s="62"/>
      <c r="H297" s="62"/>
      <c r="I297" s="62"/>
      <c r="J297" s="62"/>
      <c r="K297" s="62"/>
    </row>
    <row r="298" spans="2:11" ht="15.75" customHeight="1" x14ac:dyDescent="0.25">
      <c r="B298" s="110"/>
      <c r="C298" s="110"/>
      <c r="G298" s="62"/>
      <c r="H298" s="62"/>
      <c r="I298" s="62"/>
      <c r="J298" s="62"/>
      <c r="K298" s="62"/>
    </row>
    <row r="299" spans="2:11" ht="15.75" customHeight="1" x14ac:dyDescent="0.25">
      <c r="B299" s="110"/>
      <c r="C299" s="110"/>
      <c r="G299" s="62"/>
      <c r="H299" s="62"/>
      <c r="I299" s="62"/>
      <c r="J299" s="62"/>
      <c r="K299" s="62"/>
    </row>
    <row r="300" spans="2:11" ht="15.75" customHeight="1" x14ac:dyDescent="0.25">
      <c r="B300" s="110"/>
      <c r="C300" s="110"/>
      <c r="G300" s="62"/>
      <c r="H300" s="62"/>
      <c r="I300" s="62"/>
      <c r="J300" s="62"/>
      <c r="K300" s="62"/>
    </row>
    <row r="301" spans="2:11" ht="15.75" customHeight="1" x14ac:dyDescent="0.25">
      <c r="B301" s="110"/>
      <c r="C301" s="110"/>
      <c r="G301" s="62"/>
      <c r="H301" s="62"/>
      <c r="I301" s="62"/>
      <c r="J301" s="62"/>
      <c r="K301" s="62"/>
    </row>
    <row r="302" spans="2:11" ht="15.75" customHeight="1" x14ac:dyDescent="0.25">
      <c r="B302" s="110"/>
      <c r="C302" s="110"/>
      <c r="G302" s="62"/>
      <c r="H302" s="62"/>
      <c r="I302" s="62"/>
      <c r="J302" s="62"/>
      <c r="K302" s="62"/>
    </row>
    <row r="303" spans="2:11" ht="15.75" customHeight="1" x14ac:dyDescent="0.25">
      <c r="B303" s="110"/>
      <c r="C303" s="110"/>
      <c r="G303" s="62"/>
      <c r="H303" s="62"/>
      <c r="I303" s="62"/>
      <c r="J303" s="62"/>
      <c r="K303" s="62"/>
    </row>
    <row r="304" spans="2:11" ht="15.75" customHeight="1" x14ac:dyDescent="0.25">
      <c r="B304" s="110"/>
      <c r="C304" s="110"/>
      <c r="G304" s="62"/>
      <c r="H304" s="62"/>
      <c r="I304" s="62"/>
      <c r="J304" s="62"/>
      <c r="K304" s="62"/>
    </row>
    <row r="305" spans="2:11" ht="15.75" customHeight="1" x14ac:dyDescent="0.25">
      <c r="B305" s="110"/>
      <c r="C305" s="110"/>
      <c r="G305" s="62"/>
      <c r="H305" s="62"/>
      <c r="I305" s="62"/>
      <c r="J305" s="62"/>
      <c r="K305" s="62"/>
    </row>
    <row r="306" spans="2:11" ht="15.75" customHeight="1" x14ac:dyDescent="0.25">
      <c r="B306" s="110"/>
      <c r="C306" s="110"/>
      <c r="G306" s="62"/>
      <c r="H306" s="62"/>
      <c r="I306" s="62"/>
      <c r="J306" s="62"/>
      <c r="K306" s="62"/>
    </row>
    <row r="307" spans="2:11" ht="15.75" customHeight="1" x14ac:dyDescent="0.25">
      <c r="B307" s="110"/>
      <c r="C307" s="110"/>
      <c r="G307" s="62"/>
      <c r="H307" s="62"/>
      <c r="I307" s="62"/>
      <c r="J307" s="62"/>
      <c r="K307" s="62"/>
    </row>
    <row r="308" spans="2:11" ht="15.75" customHeight="1" x14ac:dyDescent="0.25">
      <c r="B308" s="110"/>
      <c r="C308" s="110"/>
      <c r="G308" s="62"/>
      <c r="H308" s="62"/>
      <c r="I308" s="62"/>
      <c r="J308" s="62"/>
      <c r="K308" s="62"/>
    </row>
    <row r="309" spans="2:11" ht="15.75" customHeight="1" x14ac:dyDescent="0.25">
      <c r="B309" s="110"/>
      <c r="C309" s="110"/>
      <c r="G309" s="62"/>
      <c r="H309" s="62"/>
      <c r="I309" s="62"/>
      <c r="J309" s="62"/>
      <c r="K309" s="62"/>
    </row>
    <row r="310" spans="2:11" ht="15.75" customHeight="1" x14ac:dyDescent="0.25">
      <c r="B310" s="110"/>
      <c r="C310" s="110"/>
      <c r="G310" s="62"/>
      <c r="H310" s="62"/>
      <c r="I310" s="62"/>
      <c r="J310" s="62"/>
      <c r="K310" s="62"/>
    </row>
    <row r="311" spans="2:11" ht="15.75" customHeight="1" x14ac:dyDescent="0.25">
      <c r="B311" s="110"/>
      <c r="C311" s="110"/>
      <c r="G311" s="62"/>
      <c r="H311" s="62"/>
      <c r="I311" s="62"/>
      <c r="J311" s="62"/>
      <c r="K311" s="62"/>
    </row>
    <row r="312" spans="2:11" ht="15.75" customHeight="1" x14ac:dyDescent="0.25">
      <c r="B312" s="110"/>
      <c r="C312" s="110"/>
      <c r="G312" s="62"/>
      <c r="H312" s="62"/>
      <c r="I312" s="62"/>
      <c r="J312" s="62"/>
      <c r="K312" s="62"/>
    </row>
    <row r="313" spans="2:11" ht="15.75" customHeight="1" x14ac:dyDescent="0.25">
      <c r="B313" s="110"/>
      <c r="C313" s="110"/>
      <c r="G313" s="62"/>
      <c r="H313" s="62"/>
      <c r="I313" s="62"/>
      <c r="J313" s="62"/>
      <c r="K313" s="62"/>
    </row>
    <row r="314" spans="2:11" ht="15.75" customHeight="1" x14ac:dyDescent="0.25">
      <c r="B314" s="110"/>
      <c r="C314" s="110"/>
      <c r="G314" s="62"/>
      <c r="H314" s="62"/>
      <c r="I314" s="62"/>
      <c r="J314" s="62"/>
      <c r="K314" s="62"/>
    </row>
    <row r="315" spans="2:11" ht="15.75" customHeight="1" x14ac:dyDescent="0.25">
      <c r="B315" s="110"/>
      <c r="C315" s="110"/>
      <c r="G315" s="62"/>
      <c r="H315" s="62"/>
      <c r="I315" s="62"/>
      <c r="J315" s="62"/>
      <c r="K315" s="62"/>
    </row>
    <row r="316" spans="2:11" ht="15.75" customHeight="1" x14ac:dyDescent="0.25">
      <c r="B316" s="110"/>
      <c r="C316" s="110"/>
      <c r="G316" s="62"/>
      <c r="H316" s="62"/>
      <c r="I316" s="62"/>
      <c r="J316" s="62"/>
      <c r="K316" s="62"/>
    </row>
    <row r="317" spans="2:11" ht="15.75" customHeight="1" x14ac:dyDescent="0.25">
      <c r="B317" s="110"/>
      <c r="C317" s="110"/>
      <c r="G317" s="62"/>
      <c r="H317" s="62"/>
      <c r="I317" s="62"/>
      <c r="J317" s="62"/>
      <c r="K317" s="62"/>
    </row>
    <row r="318" spans="2:11" ht="15.75" customHeight="1" x14ac:dyDescent="0.25">
      <c r="B318" s="110"/>
      <c r="C318" s="110"/>
      <c r="G318" s="62"/>
      <c r="H318" s="62"/>
      <c r="I318" s="62"/>
      <c r="J318" s="62"/>
      <c r="K318" s="62"/>
    </row>
    <row r="319" spans="2:11" ht="15.75" customHeight="1" x14ac:dyDescent="0.25">
      <c r="B319" s="110"/>
      <c r="C319" s="110"/>
      <c r="G319" s="62"/>
      <c r="H319" s="62"/>
      <c r="I319" s="62"/>
      <c r="J319" s="62"/>
      <c r="K319" s="62"/>
    </row>
    <row r="320" spans="2:11" ht="15.75" customHeight="1" x14ac:dyDescent="0.25">
      <c r="B320" s="110"/>
      <c r="C320" s="110"/>
      <c r="G320" s="62"/>
      <c r="H320" s="62"/>
      <c r="I320" s="62"/>
      <c r="J320" s="62"/>
      <c r="K320" s="62"/>
    </row>
    <row r="321" spans="2:11" ht="15.75" customHeight="1" x14ac:dyDescent="0.25">
      <c r="B321" s="110"/>
      <c r="C321" s="110"/>
      <c r="G321" s="62"/>
      <c r="H321" s="62"/>
      <c r="I321" s="62"/>
      <c r="J321" s="62"/>
      <c r="K321" s="62"/>
    </row>
    <row r="322" spans="2:11" ht="15.75" customHeight="1" x14ac:dyDescent="0.25">
      <c r="B322" s="110"/>
      <c r="C322" s="110"/>
      <c r="G322" s="62"/>
      <c r="H322" s="62"/>
      <c r="I322" s="62"/>
      <c r="J322" s="62"/>
      <c r="K322" s="62"/>
    </row>
    <row r="323" spans="2:11" ht="15.75" customHeight="1" x14ac:dyDescent="0.25">
      <c r="B323" s="110"/>
      <c r="C323" s="110"/>
      <c r="G323" s="62"/>
      <c r="H323" s="62"/>
      <c r="I323" s="62"/>
      <c r="J323" s="62"/>
      <c r="K323" s="62"/>
    </row>
    <row r="324" spans="2:11" ht="15.75" customHeight="1" x14ac:dyDescent="0.25">
      <c r="B324" s="110"/>
      <c r="C324" s="110"/>
      <c r="G324" s="62"/>
      <c r="H324" s="62"/>
      <c r="I324" s="62"/>
      <c r="J324" s="62"/>
      <c r="K324" s="62"/>
    </row>
    <row r="325" spans="2:11" ht="15.75" customHeight="1" x14ac:dyDescent="0.25">
      <c r="B325" s="110"/>
      <c r="C325" s="110"/>
      <c r="G325" s="62"/>
      <c r="H325" s="62"/>
      <c r="I325" s="62"/>
      <c r="J325" s="62"/>
      <c r="K325" s="62"/>
    </row>
    <row r="326" spans="2:11" ht="15.75" customHeight="1" x14ac:dyDescent="0.25">
      <c r="B326" s="110"/>
      <c r="C326" s="110"/>
      <c r="G326" s="62"/>
      <c r="H326" s="62"/>
      <c r="I326" s="62"/>
      <c r="J326" s="62"/>
      <c r="K326" s="62"/>
    </row>
    <row r="327" spans="2:11" ht="15.75" customHeight="1" x14ac:dyDescent="0.25">
      <c r="B327" s="110"/>
      <c r="C327" s="110"/>
      <c r="G327" s="62"/>
      <c r="H327" s="62"/>
      <c r="I327" s="62"/>
      <c r="J327" s="62"/>
      <c r="K327" s="62"/>
    </row>
    <row r="328" spans="2:11" ht="15.75" customHeight="1" x14ac:dyDescent="0.25">
      <c r="B328" s="110"/>
      <c r="C328" s="110"/>
      <c r="G328" s="62"/>
      <c r="H328" s="62"/>
      <c r="I328" s="62"/>
      <c r="J328" s="62"/>
      <c r="K328" s="62"/>
    </row>
    <row r="329" spans="2:11" ht="15.75" customHeight="1" x14ac:dyDescent="0.25">
      <c r="B329" s="110"/>
      <c r="C329" s="110"/>
      <c r="G329" s="62"/>
      <c r="H329" s="62"/>
      <c r="I329" s="62"/>
      <c r="J329" s="62"/>
      <c r="K329" s="62"/>
    </row>
    <row r="330" spans="2:11" ht="15.75" customHeight="1" x14ac:dyDescent="0.25">
      <c r="B330" s="110"/>
      <c r="C330" s="110"/>
      <c r="G330" s="62"/>
      <c r="H330" s="62"/>
      <c r="I330" s="62"/>
      <c r="J330" s="62"/>
      <c r="K330" s="62"/>
    </row>
    <row r="331" spans="2:11" ht="15.75" customHeight="1" x14ac:dyDescent="0.25">
      <c r="B331" s="110"/>
      <c r="C331" s="110"/>
      <c r="G331" s="62"/>
      <c r="H331" s="62"/>
      <c r="I331" s="62"/>
      <c r="J331" s="62"/>
      <c r="K331" s="62"/>
    </row>
    <row r="332" spans="2:11" ht="15.75" customHeight="1" x14ac:dyDescent="0.25">
      <c r="B332" s="110"/>
      <c r="C332" s="110"/>
      <c r="G332" s="62"/>
      <c r="H332" s="62"/>
      <c r="I332" s="62"/>
      <c r="J332" s="62"/>
      <c r="K332" s="62"/>
    </row>
    <row r="333" spans="2:11" ht="15.75" customHeight="1" x14ac:dyDescent="0.25">
      <c r="B333" s="110"/>
      <c r="C333" s="110"/>
      <c r="G333" s="62"/>
      <c r="H333" s="62"/>
      <c r="I333" s="62"/>
      <c r="J333" s="62"/>
      <c r="K333" s="62"/>
    </row>
    <row r="334" spans="2:11" ht="15.75" customHeight="1" x14ac:dyDescent="0.25">
      <c r="B334" s="110"/>
      <c r="C334" s="110"/>
      <c r="G334" s="62"/>
      <c r="H334" s="62"/>
      <c r="I334" s="62"/>
      <c r="J334" s="62"/>
      <c r="K334" s="62"/>
    </row>
    <row r="335" spans="2:11" ht="15.75" customHeight="1" x14ac:dyDescent="0.25">
      <c r="B335" s="110"/>
      <c r="C335" s="110"/>
      <c r="G335" s="62"/>
      <c r="H335" s="62"/>
      <c r="I335" s="62"/>
      <c r="J335" s="62"/>
      <c r="K335" s="62"/>
    </row>
    <row r="336" spans="2:11" ht="15.75" customHeight="1" x14ac:dyDescent="0.25">
      <c r="B336" s="110"/>
      <c r="C336" s="110"/>
      <c r="G336" s="62"/>
      <c r="H336" s="62"/>
      <c r="I336" s="62"/>
      <c r="J336" s="62"/>
      <c r="K336" s="62"/>
    </row>
    <row r="337" spans="2:11" ht="15.75" customHeight="1" x14ac:dyDescent="0.25">
      <c r="B337" s="110"/>
      <c r="C337" s="110"/>
      <c r="G337" s="62"/>
      <c r="H337" s="62"/>
      <c r="I337" s="62"/>
      <c r="J337" s="62"/>
      <c r="K337" s="62"/>
    </row>
    <row r="338" spans="2:11" ht="15.75" customHeight="1" x14ac:dyDescent="0.25">
      <c r="B338" s="110"/>
      <c r="C338" s="110"/>
      <c r="G338" s="62"/>
      <c r="H338" s="62"/>
      <c r="I338" s="62"/>
      <c r="J338" s="62"/>
      <c r="K338" s="62"/>
    </row>
    <row r="339" spans="2:11" ht="15.75" customHeight="1" x14ac:dyDescent="0.25">
      <c r="B339" s="110"/>
      <c r="C339" s="110"/>
      <c r="G339" s="62"/>
      <c r="H339" s="62"/>
      <c r="I339" s="62"/>
      <c r="J339" s="62"/>
      <c r="K339" s="62"/>
    </row>
    <row r="340" spans="2:11" ht="15.75" customHeight="1" x14ac:dyDescent="0.25">
      <c r="B340" s="110"/>
      <c r="C340" s="110"/>
      <c r="G340" s="62"/>
      <c r="H340" s="62"/>
      <c r="I340" s="62"/>
      <c r="J340" s="62"/>
      <c r="K340" s="62"/>
    </row>
    <row r="341" spans="2:11" ht="15.75" customHeight="1" x14ac:dyDescent="0.25">
      <c r="B341" s="110"/>
      <c r="C341" s="110"/>
      <c r="G341" s="62"/>
      <c r="H341" s="62"/>
      <c r="I341" s="62"/>
      <c r="J341" s="62"/>
      <c r="K341" s="62"/>
    </row>
    <row r="342" spans="2:11" ht="15.75" customHeight="1" x14ac:dyDescent="0.25">
      <c r="B342" s="110"/>
      <c r="C342" s="110"/>
      <c r="G342" s="62"/>
      <c r="H342" s="62"/>
      <c r="I342" s="62"/>
      <c r="J342" s="62"/>
      <c r="K342" s="62"/>
    </row>
    <row r="343" spans="2:11" ht="15.75" customHeight="1" x14ac:dyDescent="0.25">
      <c r="B343" s="110"/>
      <c r="C343" s="110"/>
      <c r="G343" s="62"/>
      <c r="H343" s="62"/>
      <c r="I343" s="62"/>
      <c r="J343" s="62"/>
      <c r="K343" s="62"/>
    </row>
    <row r="344" spans="2:11" ht="15.75" customHeight="1" x14ac:dyDescent="0.25">
      <c r="B344" s="110"/>
      <c r="C344" s="110"/>
      <c r="G344" s="62"/>
      <c r="H344" s="62"/>
      <c r="I344" s="62"/>
      <c r="J344" s="62"/>
      <c r="K344" s="62"/>
    </row>
    <row r="345" spans="2:11" ht="15.75" customHeight="1" x14ac:dyDescent="0.25">
      <c r="B345" s="110"/>
      <c r="C345" s="110"/>
      <c r="G345" s="62"/>
      <c r="H345" s="62"/>
      <c r="I345" s="62"/>
      <c r="J345" s="62"/>
      <c r="K345" s="62"/>
    </row>
    <row r="346" spans="2:11" ht="15.75" customHeight="1" x14ac:dyDescent="0.25">
      <c r="B346" s="110"/>
      <c r="C346" s="110"/>
      <c r="G346" s="62"/>
      <c r="H346" s="62"/>
      <c r="I346" s="62"/>
      <c r="J346" s="62"/>
      <c r="K346" s="62"/>
    </row>
    <row r="347" spans="2:11" ht="15.75" customHeight="1" x14ac:dyDescent="0.25">
      <c r="B347" s="110"/>
      <c r="C347" s="110"/>
      <c r="G347" s="62"/>
      <c r="H347" s="62"/>
      <c r="I347" s="62"/>
      <c r="J347" s="62"/>
      <c r="K347" s="62"/>
    </row>
    <row r="348" spans="2:11" ht="15.75" customHeight="1" x14ac:dyDescent="0.25">
      <c r="B348" s="110"/>
      <c r="C348" s="110"/>
      <c r="G348" s="62"/>
      <c r="H348" s="62"/>
      <c r="I348" s="62"/>
      <c r="J348" s="62"/>
      <c r="K348" s="62"/>
    </row>
    <row r="349" spans="2:11" ht="15.75" customHeight="1" x14ac:dyDescent="0.25">
      <c r="B349" s="110"/>
      <c r="C349" s="110"/>
      <c r="G349" s="62"/>
      <c r="H349" s="62"/>
      <c r="I349" s="62"/>
      <c r="J349" s="62"/>
      <c r="K349" s="62"/>
    </row>
    <row r="350" spans="2:11" ht="15.75" customHeight="1" x14ac:dyDescent="0.25">
      <c r="B350" s="110"/>
      <c r="C350" s="110"/>
      <c r="G350" s="62"/>
      <c r="H350" s="62"/>
      <c r="I350" s="62"/>
      <c r="J350" s="62"/>
      <c r="K350" s="62"/>
    </row>
    <row r="351" spans="2:11" ht="15.75" customHeight="1" x14ac:dyDescent="0.25">
      <c r="B351" s="110"/>
      <c r="C351" s="110"/>
      <c r="G351" s="62"/>
      <c r="H351" s="62"/>
      <c r="I351" s="62"/>
      <c r="J351" s="62"/>
      <c r="K351" s="62"/>
    </row>
    <row r="352" spans="2:11" ht="15.75" customHeight="1" x14ac:dyDescent="0.25">
      <c r="B352" s="110"/>
      <c r="C352" s="110"/>
      <c r="G352" s="62"/>
      <c r="H352" s="62"/>
      <c r="I352" s="62"/>
      <c r="J352" s="62"/>
      <c r="K352" s="62"/>
    </row>
    <row r="353" spans="2:11" ht="15.75" customHeight="1" x14ac:dyDescent="0.25">
      <c r="B353" s="110"/>
      <c r="C353" s="110"/>
      <c r="G353" s="62"/>
      <c r="H353" s="62"/>
      <c r="I353" s="62"/>
      <c r="J353" s="62"/>
      <c r="K353" s="62"/>
    </row>
    <row r="354" spans="2:11" ht="15.75" customHeight="1" x14ac:dyDescent="0.25">
      <c r="B354" s="110"/>
      <c r="C354" s="110"/>
      <c r="G354" s="62"/>
      <c r="H354" s="62"/>
      <c r="I354" s="62"/>
      <c r="J354" s="62"/>
      <c r="K354" s="62"/>
    </row>
    <row r="355" spans="2:11" ht="15.75" customHeight="1" x14ac:dyDescent="0.25">
      <c r="B355" s="110"/>
      <c r="C355" s="110"/>
      <c r="G355" s="62"/>
      <c r="H355" s="62"/>
      <c r="I355" s="62"/>
      <c r="J355" s="62"/>
      <c r="K355" s="62"/>
    </row>
    <row r="356" spans="2:11" ht="15.75" customHeight="1" x14ac:dyDescent="0.25">
      <c r="B356" s="110"/>
      <c r="C356" s="110"/>
      <c r="G356" s="62"/>
      <c r="H356" s="62"/>
      <c r="I356" s="62"/>
      <c r="J356" s="62"/>
      <c r="K356" s="62"/>
    </row>
    <row r="357" spans="2:11" ht="15.75" customHeight="1" x14ac:dyDescent="0.25">
      <c r="B357" s="110"/>
      <c r="C357" s="110"/>
      <c r="G357" s="62"/>
      <c r="H357" s="62"/>
      <c r="I357" s="62"/>
      <c r="J357" s="62"/>
      <c r="K357" s="62"/>
    </row>
    <row r="358" spans="2:11" ht="15.75" customHeight="1" x14ac:dyDescent="0.25">
      <c r="B358" s="110"/>
      <c r="C358" s="110"/>
      <c r="G358" s="62"/>
      <c r="H358" s="62"/>
      <c r="I358" s="62"/>
      <c r="J358" s="62"/>
      <c r="K358" s="62"/>
    </row>
    <row r="359" spans="2:11" ht="15.75" customHeight="1" x14ac:dyDescent="0.25">
      <c r="B359" s="110"/>
      <c r="C359" s="110"/>
      <c r="G359" s="62"/>
      <c r="H359" s="62"/>
      <c r="I359" s="62"/>
      <c r="J359" s="62"/>
      <c r="K359" s="62"/>
    </row>
    <row r="360" spans="2:11" ht="15.75" customHeight="1" x14ac:dyDescent="0.25">
      <c r="B360" s="110"/>
      <c r="C360" s="110"/>
      <c r="G360" s="62"/>
      <c r="H360" s="62"/>
      <c r="I360" s="62"/>
      <c r="J360" s="62"/>
      <c r="K360" s="62"/>
    </row>
    <row r="361" spans="2:11" ht="15.75" customHeight="1" x14ac:dyDescent="0.25">
      <c r="B361" s="110"/>
      <c r="C361" s="110"/>
      <c r="G361" s="62"/>
      <c r="H361" s="62"/>
      <c r="I361" s="62"/>
      <c r="J361" s="62"/>
      <c r="K361" s="62"/>
    </row>
    <row r="362" spans="2:11" ht="15.75" customHeight="1" x14ac:dyDescent="0.25">
      <c r="B362" s="110"/>
      <c r="C362" s="110"/>
      <c r="G362" s="62"/>
      <c r="H362" s="62"/>
      <c r="I362" s="62"/>
      <c r="J362" s="62"/>
      <c r="K362" s="62"/>
    </row>
    <row r="363" spans="2:11" ht="15.75" customHeight="1" x14ac:dyDescent="0.25">
      <c r="B363" s="110"/>
      <c r="C363" s="110"/>
      <c r="G363" s="62"/>
      <c r="H363" s="62"/>
      <c r="I363" s="62"/>
      <c r="J363" s="62"/>
      <c r="K363" s="62"/>
    </row>
    <row r="364" spans="2:11" ht="15.75" customHeight="1" x14ac:dyDescent="0.25">
      <c r="B364" s="110"/>
      <c r="C364" s="110"/>
      <c r="G364" s="62"/>
      <c r="H364" s="62"/>
      <c r="I364" s="62"/>
      <c r="J364" s="62"/>
      <c r="K364" s="62"/>
    </row>
    <row r="365" spans="2:11" ht="15.75" customHeight="1" x14ac:dyDescent="0.25">
      <c r="B365" s="110"/>
      <c r="C365" s="110"/>
      <c r="G365" s="62"/>
      <c r="H365" s="62"/>
      <c r="I365" s="62"/>
      <c r="J365" s="62"/>
      <c r="K365" s="62"/>
    </row>
    <row r="366" spans="2:11" ht="15.75" customHeight="1" x14ac:dyDescent="0.25">
      <c r="B366" s="110"/>
      <c r="C366" s="110"/>
      <c r="G366" s="62"/>
      <c r="H366" s="62"/>
      <c r="I366" s="62"/>
      <c r="J366" s="62"/>
      <c r="K366" s="62"/>
    </row>
    <row r="367" spans="2:11" ht="15.75" customHeight="1" x14ac:dyDescent="0.25">
      <c r="B367" s="110"/>
      <c r="C367" s="110"/>
      <c r="G367" s="62"/>
      <c r="H367" s="62"/>
      <c r="I367" s="62"/>
      <c r="J367" s="62"/>
      <c r="K367" s="62"/>
    </row>
    <row r="368" spans="2:11" ht="15.75" customHeight="1" x14ac:dyDescent="0.25">
      <c r="B368" s="110"/>
      <c r="C368" s="110"/>
      <c r="G368" s="62"/>
      <c r="H368" s="62"/>
      <c r="I368" s="62"/>
      <c r="J368" s="62"/>
      <c r="K368" s="62"/>
    </row>
    <row r="369" spans="2:11" ht="15.75" customHeight="1" x14ac:dyDescent="0.25">
      <c r="B369" s="110"/>
      <c r="C369" s="110"/>
      <c r="G369" s="62"/>
      <c r="H369" s="62"/>
      <c r="I369" s="62"/>
      <c r="J369" s="62"/>
      <c r="K369" s="62"/>
    </row>
    <row r="370" spans="2:11" ht="15.75" customHeight="1" x14ac:dyDescent="0.25">
      <c r="B370" s="110"/>
      <c r="C370" s="110"/>
      <c r="G370" s="62"/>
      <c r="H370" s="62"/>
      <c r="I370" s="62"/>
      <c r="J370" s="62"/>
      <c r="K370" s="62"/>
    </row>
    <row r="371" spans="2:11" ht="15.75" customHeight="1" x14ac:dyDescent="0.25">
      <c r="B371" s="110"/>
      <c r="C371" s="110"/>
      <c r="G371" s="62"/>
      <c r="H371" s="62"/>
      <c r="I371" s="62"/>
      <c r="J371" s="62"/>
      <c r="K371" s="62"/>
    </row>
    <row r="372" spans="2:11" ht="15.75" customHeight="1" x14ac:dyDescent="0.25">
      <c r="B372" s="110"/>
      <c r="C372" s="110"/>
      <c r="G372" s="62"/>
      <c r="H372" s="62"/>
      <c r="I372" s="62"/>
      <c r="J372" s="62"/>
      <c r="K372" s="62"/>
    </row>
    <row r="373" spans="2:11" ht="15.75" customHeight="1" x14ac:dyDescent="0.25">
      <c r="B373" s="110"/>
      <c r="C373" s="110"/>
      <c r="G373" s="62"/>
      <c r="H373" s="62"/>
      <c r="I373" s="62"/>
      <c r="J373" s="62"/>
      <c r="K373" s="62"/>
    </row>
    <row r="374" spans="2:11" ht="15.75" customHeight="1" x14ac:dyDescent="0.25">
      <c r="B374" s="110"/>
      <c r="C374" s="110"/>
      <c r="G374" s="62"/>
      <c r="H374" s="62"/>
      <c r="I374" s="62"/>
      <c r="J374" s="62"/>
      <c r="K374" s="62"/>
    </row>
    <row r="375" spans="2:11" ht="15.75" customHeight="1" x14ac:dyDescent="0.25">
      <c r="B375" s="110"/>
      <c r="C375" s="110"/>
      <c r="G375" s="62"/>
      <c r="H375" s="62"/>
      <c r="I375" s="62"/>
      <c r="J375" s="62"/>
      <c r="K375" s="62"/>
    </row>
    <row r="376" spans="2:11" ht="15.75" customHeight="1" x14ac:dyDescent="0.25">
      <c r="B376" s="110"/>
      <c r="C376" s="110"/>
      <c r="G376" s="62"/>
      <c r="H376" s="62"/>
      <c r="I376" s="62"/>
      <c r="J376" s="62"/>
      <c r="K376" s="62"/>
    </row>
    <row r="377" spans="2:11" ht="15.75" customHeight="1" x14ac:dyDescent="0.25">
      <c r="B377" s="110"/>
      <c r="C377" s="110"/>
      <c r="G377" s="62"/>
      <c r="H377" s="62"/>
      <c r="I377" s="62"/>
      <c r="J377" s="62"/>
      <c r="K377" s="62"/>
    </row>
    <row r="378" spans="2:11" ht="15.75" customHeight="1" x14ac:dyDescent="0.25">
      <c r="B378" s="110"/>
      <c r="C378" s="110"/>
      <c r="G378" s="62"/>
      <c r="H378" s="62"/>
      <c r="I378" s="62"/>
      <c r="J378" s="62"/>
      <c r="K378" s="62"/>
    </row>
    <row r="379" spans="2:11" ht="15.75" customHeight="1" x14ac:dyDescent="0.25">
      <c r="B379" s="110"/>
      <c r="C379" s="110"/>
      <c r="G379" s="62"/>
      <c r="H379" s="62"/>
      <c r="I379" s="62"/>
      <c r="J379" s="62"/>
      <c r="K379" s="62"/>
    </row>
    <row r="380" spans="2:11" ht="15.75" customHeight="1" x14ac:dyDescent="0.25">
      <c r="B380" s="110"/>
      <c r="C380" s="110"/>
      <c r="G380" s="62"/>
      <c r="H380" s="62"/>
      <c r="I380" s="62"/>
      <c r="J380" s="62"/>
      <c r="K380" s="62"/>
    </row>
    <row r="381" spans="2:11" ht="15.75" customHeight="1" x14ac:dyDescent="0.25">
      <c r="B381" s="110"/>
      <c r="C381" s="110"/>
      <c r="G381" s="62"/>
      <c r="H381" s="62"/>
      <c r="I381" s="62"/>
      <c r="J381" s="62"/>
      <c r="K381" s="62"/>
    </row>
    <row r="382" spans="2:11" ht="15.75" customHeight="1" x14ac:dyDescent="0.25">
      <c r="B382" s="110"/>
      <c r="C382" s="110"/>
      <c r="G382" s="62"/>
      <c r="H382" s="62"/>
      <c r="I382" s="62"/>
      <c r="J382" s="62"/>
      <c r="K382" s="62"/>
    </row>
    <row r="383" spans="2:11" ht="15.75" customHeight="1" x14ac:dyDescent="0.25">
      <c r="B383" s="110"/>
      <c r="C383" s="110"/>
      <c r="G383" s="62"/>
      <c r="H383" s="62"/>
      <c r="I383" s="62"/>
      <c r="J383" s="62"/>
      <c r="K383" s="62"/>
    </row>
    <row r="384" spans="2:11" ht="15.75" customHeight="1" x14ac:dyDescent="0.25">
      <c r="B384" s="110"/>
      <c r="C384" s="110"/>
      <c r="G384" s="62"/>
      <c r="H384" s="62"/>
      <c r="I384" s="62"/>
      <c r="J384" s="62"/>
      <c r="K384" s="62"/>
    </row>
    <row r="385" spans="2:11" ht="15.75" customHeight="1" x14ac:dyDescent="0.25">
      <c r="B385" s="110"/>
      <c r="C385" s="110"/>
      <c r="G385" s="62"/>
      <c r="H385" s="62"/>
      <c r="I385" s="62"/>
      <c r="J385" s="62"/>
      <c r="K385" s="62"/>
    </row>
    <row r="386" spans="2:11" ht="15.75" customHeight="1" x14ac:dyDescent="0.25">
      <c r="B386" s="110"/>
      <c r="C386" s="110"/>
      <c r="G386" s="62"/>
      <c r="H386" s="62"/>
      <c r="I386" s="62"/>
      <c r="J386" s="62"/>
      <c r="K386" s="62"/>
    </row>
    <row r="387" spans="2:11" ht="15.75" customHeight="1" x14ac:dyDescent="0.25">
      <c r="B387" s="110"/>
      <c r="C387" s="110"/>
      <c r="G387" s="62"/>
      <c r="H387" s="62"/>
      <c r="I387" s="62"/>
      <c r="J387" s="62"/>
      <c r="K387" s="62"/>
    </row>
    <row r="388" spans="2:11" ht="15.75" customHeight="1" x14ac:dyDescent="0.25">
      <c r="B388" s="110"/>
      <c r="C388" s="110"/>
      <c r="G388" s="62"/>
      <c r="H388" s="62"/>
      <c r="I388" s="62"/>
      <c r="J388" s="62"/>
      <c r="K388" s="62"/>
    </row>
    <row r="389" spans="2:11" ht="15.75" customHeight="1" x14ac:dyDescent="0.25">
      <c r="B389" s="110"/>
      <c r="C389" s="110"/>
      <c r="G389" s="62"/>
      <c r="H389" s="62"/>
      <c r="I389" s="62"/>
      <c r="J389" s="62"/>
      <c r="K389" s="62"/>
    </row>
    <row r="390" spans="2:11" ht="15.75" customHeight="1" x14ac:dyDescent="0.25">
      <c r="B390" s="110"/>
      <c r="C390" s="110"/>
      <c r="G390" s="62"/>
      <c r="H390" s="62"/>
      <c r="I390" s="62"/>
      <c r="J390" s="62"/>
      <c r="K390" s="62"/>
    </row>
    <row r="391" spans="2:11" ht="15.75" customHeight="1" x14ac:dyDescent="0.25">
      <c r="B391" s="110"/>
      <c r="C391" s="110"/>
      <c r="G391" s="62"/>
      <c r="H391" s="62"/>
      <c r="I391" s="62"/>
      <c r="J391" s="62"/>
      <c r="K391" s="62"/>
    </row>
    <row r="392" spans="2:11" ht="15.75" customHeight="1" x14ac:dyDescent="0.25">
      <c r="B392" s="110"/>
      <c r="C392" s="110"/>
      <c r="G392" s="62"/>
      <c r="H392" s="62"/>
      <c r="I392" s="62"/>
      <c r="J392" s="62"/>
      <c r="K392" s="62"/>
    </row>
    <row r="393" spans="2:11" ht="15.75" customHeight="1" x14ac:dyDescent="0.25">
      <c r="B393" s="110"/>
      <c r="C393" s="110"/>
      <c r="G393" s="62"/>
      <c r="H393" s="62"/>
      <c r="I393" s="62"/>
      <c r="J393" s="62"/>
      <c r="K393" s="62"/>
    </row>
    <row r="394" spans="2:11" ht="15.75" customHeight="1" x14ac:dyDescent="0.25">
      <c r="B394" s="110"/>
      <c r="C394" s="110"/>
      <c r="G394" s="62"/>
      <c r="H394" s="62"/>
      <c r="I394" s="62"/>
      <c r="J394" s="62"/>
      <c r="K394" s="62"/>
    </row>
    <row r="395" spans="2:11" ht="15.75" customHeight="1" x14ac:dyDescent="0.25">
      <c r="B395" s="110"/>
      <c r="C395" s="110"/>
      <c r="G395" s="62"/>
      <c r="H395" s="62"/>
      <c r="I395" s="62"/>
      <c r="J395" s="62"/>
      <c r="K395" s="62"/>
    </row>
    <row r="396" spans="2:11" ht="15.75" customHeight="1" x14ac:dyDescent="0.25">
      <c r="B396" s="110"/>
      <c r="C396" s="110"/>
      <c r="G396" s="62"/>
      <c r="H396" s="62"/>
      <c r="I396" s="62"/>
      <c r="J396" s="62"/>
      <c r="K396" s="62"/>
    </row>
    <row r="397" spans="2:11" ht="15.75" customHeight="1" x14ac:dyDescent="0.25">
      <c r="B397" s="110"/>
      <c r="C397" s="110"/>
      <c r="G397" s="62"/>
      <c r="H397" s="62"/>
      <c r="I397" s="62"/>
      <c r="J397" s="62"/>
      <c r="K397" s="62"/>
    </row>
    <row r="398" spans="2:11" ht="15.75" customHeight="1" x14ac:dyDescent="0.25">
      <c r="B398" s="110"/>
      <c r="C398" s="110"/>
      <c r="G398" s="62"/>
      <c r="H398" s="62"/>
      <c r="I398" s="62"/>
      <c r="J398" s="62"/>
      <c r="K398" s="62"/>
    </row>
    <row r="399" spans="2:11" ht="15.75" customHeight="1" x14ac:dyDescent="0.25">
      <c r="B399" s="110"/>
      <c r="C399" s="110"/>
      <c r="G399" s="62"/>
      <c r="H399" s="62"/>
      <c r="I399" s="62"/>
      <c r="J399" s="62"/>
      <c r="K399" s="62"/>
    </row>
    <row r="400" spans="2:11" ht="15.75" customHeight="1" x14ac:dyDescent="0.25">
      <c r="B400" s="110"/>
      <c r="C400" s="110"/>
      <c r="G400" s="62"/>
      <c r="H400" s="62"/>
      <c r="I400" s="62"/>
      <c r="J400" s="62"/>
      <c r="K400" s="62"/>
    </row>
    <row r="401" spans="2:11" ht="15.75" customHeight="1" x14ac:dyDescent="0.25">
      <c r="B401" s="110"/>
      <c r="C401" s="110"/>
      <c r="G401" s="62"/>
      <c r="H401" s="62"/>
      <c r="I401" s="62"/>
      <c r="J401" s="62"/>
      <c r="K401" s="62"/>
    </row>
    <row r="402" spans="2:11" ht="15.75" customHeight="1" x14ac:dyDescent="0.25">
      <c r="B402" s="110"/>
      <c r="C402" s="110"/>
      <c r="G402" s="62"/>
      <c r="H402" s="62"/>
      <c r="I402" s="62"/>
      <c r="J402" s="62"/>
      <c r="K402" s="62"/>
    </row>
    <row r="403" spans="2:11" ht="15.75" customHeight="1" x14ac:dyDescent="0.25">
      <c r="B403" s="110"/>
      <c r="C403" s="110"/>
      <c r="G403" s="62"/>
      <c r="H403" s="62"/>
      <c r="I403" s="62"/>
      <c r="J403" s="62"/>
      <c r="K403" s="62"/>
    </row>
    <row r="404" spans="2:11" ht="15.75" customHeight="1" x14ac:dyDescent="0.25">
      <c r="B404" s="110"/>
      <c r="C404" s="110"/>
      <c r="G404" s="62"/>
      <c r="H404" s="62"/>
      <c r="I404" s="62"/>
      <c r="J404" s="62"/>
      <c r="K404" s="62"/>
    </row>
    <row r="405" spans="2:11" ht="15.75" customHeight="1" x14ac:dyDescent="0.25">
      <c r="B405" s="110"/>
      <c r="C405" s="110"/>
      <c r="G405" s="62"/>
      <c r="H405" s="62"/>
      <c r="I405" s="62"/>
      <c r="J405" s="62"/>
      <c r="K405" s="62"/>
    </row>
    <row r="406" spans="2:11" ht="15.75" customHeight="1" x14ac:dyDescent="0.25">
      <c r="B406" s="110"/>
      <c r="C406" s="110"/>
      <c r="G406" s="62"/>
      <c r="H406" s="62"/>
      <c r="I406" s="62"/>
      <c r="J406" s="62"/>
      <c r="K406" s="62"/>
    </row>
    <row r="407" spans="2:11" ht="15.75" customHeight="1" x14ac:dyDescent="0.25">
      <c r="B407" s="110"/>
      <c r="C407" s="110"/>
      <c r="G407" s="62"/>
      <c r="H407" s="62"/>
      <c r="I407" s="62"/>
      <c r="J407" s="62"/>
      <c r="K407" s="62"/>
    </row>
    <row r="408" spans="2:11" ht="15.75" customHeight="1" x14ac:dyDescent="0.25">
      <c r="B408" s="110"/>
      <c r="C408" s="110"/>
      <c r="G408" s="62"/>
      <c r="H408" s="62"/>
      <c r="I408" s="62"/>
      <c r="J408" s="62"/>
      <c r="K408" s="62"/>
    </row>
    <row r="409" spans="2:11" ht="15.75" customHeight="1" x14ac:dyDescent="0.25">
      <c r="B409" s="110"/>
      <c r="C409" s="110"/>
      <c r="G409" s="62"/>
      <c r="H409" s="62"/>
      <c r="I409" s="62"/>
      <c r="J409" s="62"/>
      <c r="K409" s="62"/>
    </row>
    <row r="410" spans="2:11" ht="15.75" customHeight="1" x14ac:dyDescent="0.25">
      <c r="B410" s="110"/>
      <c r="C410" s="110"/>
      <c r="G410" s="62"/>
      <c r="H410" s="62"/>
      <c r="I410" s="62"/>
      <c r="J410" s="62"/>
      <c r="K410" s="62"/>
    </row>
    <row r="411" spans="2:11" ht="15.75" customHeight="1" x14ac:dyDescent="0.25">
      <c r="B411" s="110"/>
      <c r="C411" s="110"/>
      <c r="G411" s="62"/>
      <c r="H411" s="62"/>
      <c r="I411" s="62"/>
      <c r="J411" s="62"/>
      <c r="K411" s="62"/>
    </row>
    <row r="412" spans="2:11" ht="15.75" customHeight="1" x14ac:dyDescent="0.25">
      <c r="B412" s="110"/>
      <c r="C412" s="110"/>
      <c r="G412" s="62"/>
      <c r="H412" s="62"/>
      <c r="I412" s="62"/>
      <c r="J412" s="62"/>
      <c r="K412" s="62"/>
    </row>
    <row r="413" spans="2:11" ht="15.75" customHeight="1" x14ac:dyDescent="0.25">
      <c r="B413" s="110"/>
      <c r="C413" s="110"/>
      <c r="G413" s="62"/>
      <c r="H413" s="62"/>
      <c r="I413" s="62"/>
      <c r="J413" s="62"/>
      <c r="K413" s="62"/>
    </row>
    <row r="414" spans="2:11" ht="15.75" customHeight="1" x14ac:dyDescent="0.25">
      <c r="B414" s="110"/>
      <c r="C414" s="110"/>
      <c r="G414" s="62"/>
      <c r="H414" s="62"/>
      <c r="I414" s="62"/>
      <c r="J414" s="62"/>
      <c r="K414" s="62"/>
    </row>
    <row r="415" spans="2:11" ht="15.75" customHeight="1" x14ac:dyDescent="0.25">
      <c r="B415" s="110"/>
      <c r="C415" s="110"/>
      <c r="G415" s="62"/>
      <c r="H415" s="62"/>
      <c r="I415" s="62"/>
      <c r="J415" s="62"/>
      <c r="K415" s="62"/>
    </row>
    <row r="416" spans="2:11" ht="15.75" customHeight="1" x14ac:dyDescent="0.25">
      <c r="B416" s="110"/>
      <c r="C416" s="110"/>
      <c r="G416" s="62"/>
      <c r="H416" s="62"/>
      <c r="I416" s="62"/>
      <c r="J416" s="62"/>
      <c r="K416" s="62"/>
    </row>
    <row r="417" spans="2:11" ht="15.75" customHeight="1" x14ac:dyDescent="0.25">
      <c r="B417" s="110"/>
      <c r="C417" s="110"/>
      <c r="G417" s="62"/>
      <c r="H417" s="62"/>
      <c r="I417" s="62"/>
      <c r="J417" s="62"/>
      <c r="K417" s="62"/>
    </row>
    <row r="418" spans="2:11" ht="15.75" customHeight="1" x14ac:dyDescent="0.25">
      <c r="B418" s="110"/>
      <c r="C418" s="110"/>
      <c r="G418" s="62"/>
      <c r="H418" s="62"/>
      <c r="I418" s="62"/>
      <c r="J418" s="62"/>
      <c r="K418" s="62"/>
    </row>
    <row r="419" spans="2:11" ht="15.75" customHeight="1" x14ac:dyDescent="0.25">
      <c r="B419" s="110"/>
      <c r="C419" s="110"/>
      <c r="G419" s="62"/>
      <c r="H419" s="62"/>
      <c r="I419" s="62"/>
      <c r="J419" s="62"/>
      <c r="K419" s="62"/>
    </row>
    <row r="420" spans="2:11" ht="15.75" customHeight="1" x14ac:dyDescent="0.25">
      <c r="B420" s="110"/>
      <c r="C420" s="110"/>
      <c r="G420" s="62"/>
      <c r="H420" s="62"/>
      <c r="I420" s="62"/>
      <c r="J420" s="62"/>
      <c r="K420" s="62"/>
    </row>
    <row r="421" spans="2:11" ht="15.75" customHeight="1" x14ac:dyDescent="0.25">
      <c r="B421" s="110"/>
      <c r="C421" s="110"/>
      <c r="G421" s="62"/>
      <c r="H421" s="62"/>
      <c r="I421" s="62"/>
      <c r="J421" s="62"/>
      <c r="K421" s="62"/>
    </row>
    <row r="422" spans="2:11" ht="15.75" customHeight="1" x14ac:dyDescent="0.25">
      <c r="B422" s="110"/>
      <c r="C422" s="110"/>
      <c r="G422" s="62"/>
      <c r="H422" s="62"/>
      <c r="I422" s="62"/>
      <c r="J422" s="62"/>
      <c r="K422" s="62"/>
    </row>
    <row r="423" spans="2:11" ht="15.75" customHeight="1" x14ac:dyDescent="0.25">
      <c r="B423" s="110"/>
      <c r="C423" s="110"/>
      <c r="G423" s="62"/>
      <c r="H423" s="62"/>
      <c r="I423" s="62"/>
      <c r="J423" s="62"/>
      <c r="K423" s="62"/>
    </row>
    <row r="424" spans="2:11" ht="15.75" customHeight="1" x14ac:dyDescent="0.25">
      <c r="B424" s="110"/>
      <c r="C424" s="110"/>
      <c r="G424" s="62"/>
      <c r="H424" s="62"/>
      <c r="I424" s="62"/>
      <c r="J424" s="62"/>
      <c r="K424" s="62"/>
    </row>
    <row r="425" spans="2:11" ht="15.75" customHeight="1" x14ac:dyDescent="0.25">
      <c r="B425" s="110"/>
      <c r="C425" s="110"/>
      <c r="G425" s="62"/>
      <c r="H425" s="62"/>
      <c r="I425" s="62"/>
      <c r="J425" s="62"/>
      <c r="K425" s="62"/>
    </row>
    <row r="426" spans="2:11" ht="15.75" customHeight="1" x14ac:dyDescent="0.25">
      <c r="B426" s="110"/>
      <c r="C426" s="110"/>
      <c r="G426" s="62"/>
      <c r="H426" s="62"/>
      <c r="I426" s="62"/>
      <c r="J426" s="62"/>
      <c r="K426" s="62"/>
    </row>
    <row r="427" spans="2:11" ht="15.75" customHeight="1" x14ac:dyDescent="0.25">
      <c r="B427" s="110"/>
      <c r="C427" s="110"/>
      <c r="G427" s="62"/>
      <c r="H427" s="62"/>
      <c r="I427" s="62"/>
      <c r="J427" s="62"/>
      <c r="K427" s="62"/>
    </row>
    <row r="428" spans="2:11" ht="15.75" customHeight="1" x14ac:dyDescent="0.25">
      <c r="B428" s="110"/>
      <c r="C428" s="110"/>
      <c r="G428" s="62"/>
      <c r="H428" s="62"/>
      <c r="I428" s="62"/>
      <c r="J428" s="62"/>
      <c r="K428" s="62"/>
    </row>
    <row r="429" spans="2:11" ht="15.75" customHeight="1" x14ac:dyDescent="0.25">
      <c r="B429" s="110"/>
      <c r="C429" s="110"/>
      <c r="G429" s="62"/>
      <c r="H429" s="62"/>
      <c r="I429" s="62"/>
      <c r="J429" s="62"/>
      <c r="K429" s="62"/>
    </row>
    <row r="430" spans="2:11" ht="15.75" customHeight="1" x14ac:dyDescent="0.25">
      <c r="B430" s="110"/>
      <c r="C430" s="110"/>
      <c r="G430" s="62"/>
      <c r="H430" s="62"/>
      <c r="I430" s="62"/>
      <c r="J430" s="62"/>
      <c r="K430" s="62"/>
    </row>
    <row r="431" spans="2:11" ht="15.75" customHeight="1" x14ac:dyDescent="0.25">
      <c r="B431" s="110"/>
      <c r="C431" s="110"/>
      <c r="G431" s="62"/>
      <c r="H431" s="62"/>
      <c r="I431" s="62"/>
      <c r="J431" s="62"/>
      <c r="K431" s="62"/>
    </row>
    <row r="432" spans="2:11" ht="15.75" customHeight="1" x14ac:dyDescent="0.25">
      <c r="B432" s="110"/>
      <c r="C432" s="110"/>
      <c r="G432" s="62"/>
      <c r="H432" s="62"/>
      <c r="I432" s="62"/>
      <c r="J432" s="62"/>
      <c r="K432" s="62"/>
    </row>
    <row r="433" spans="2:11" ht="15.75" customHeight="1" x14ac:dyDescent="0.25">
      <c r="B433" s="110"/>
      <c r="C433" s="110"/>
      <c r="G433" s="62"/>
      <c r="H433" s="62"/>
      <c r="I433" s="62"/>
      <c r="J433" s="62"/>
      <c r="K433" s="62"/>
    </row>
    <row r="434" spans="2:11" ht="15.75" customHeight="1" x14ac:dyDescent="0.25">
      <c r="B434" s="110"/>
      <c r="C434" s="110"/>
      <c r="G434" s="62"/>
      <c r="H434" s="62"/>
      <c r="I434" s="62"/>
      <c r="J434" s="62"/>
      <c r="K434" s="62"/>
    </row>
    <row r="435" spans="2:11" ht="15.75" customHeight="1" x14ac:dyDescent="0.25">
      <c r="B435" s="110"/>
      <c r="C435" s="110"/>
      <c r="G435" s="62"/>
      <c r="H435" s="62"/>
      <c r="I435" s="62"/>
      <c r="J435" s="62"/>
      <c r="K435" s="62"/>
    </row>
    <row r="436" spans="2:11" ht="15.75" customHeight="1" x14ac:dyDescent="0.25">
      <c r="B436" s="110"/>
      <c r="C436" s="110"/>
      <c r="G436" s="62"/>
      <c r="H436" s="62"/>
      <c r="I436" s="62"/>
      <c r="J436" s="62"/>
      <c r="K436" s="62"/>
    </row>
    <row r="437" spans="2:11" ht="15.75" customHeight="1" x14ac:dyDescent="0.25">
      <c r="B437" s="110"/>
      <c r="C437" s="110"/>
      <c r="G437" s="62"/>
      <c r="H437" s="62"/>
      <c r="I437" s="62"/>
      <c r="J437" s="62"/>
      <c r="K437" s="62"/>
    </row>
    <row r="438" spans="2:11" ht="15.75" customHeight="1" x14ac:dyDescent="0.25">
      <c r="B438" s="110"/>
      <c r="C438" s="110"/>
      <c r="G438" s="62"/>
      <c r="H438" s="62"/>
      <c r="I438" s="62"/>
      <c r="J438" s="62"/>
      <c r="K438" s="62"/>
    </row>
    <row r="439" spans="2:11" ht="15.75" customHeight="1" x14ac:dyDescent="0.25">
      <c r="B439" s="110"/>
      <c r="C439" s="110"/>
      <c r="G439" s="62"/>
      <c r="H439" s="62"/>
      <c r="I439" s="62"/>
      <c r="J439" s="62"/>
      <c r="K439" s="62"/>
    </row>
    <row r="440" spans="2:11" ht="15.75" customHeight="1" x14ac:dyDescent="0.25">
      <c r="B440" s="110"/>
      <c r="C440" s="110"/>
      <c r="G440" s="62"/>
      <c r="H440" s="62"/>
      <c r="I440" s="62"/>
      <c r="J440" s="62"/>
      <c r="K440" s="62"/>
    </row>
    <row r="441" spans="2:11" ht="15.75" customHeight="1" x14ac:dyDescent="0.25">
      <c r="B441" s="110"/>
      <c r="C441" s="110"/>
      <c r="G441" s="62"/>
      <c r="H441" s="62"/>
      <c r="I441" s="62"/>
      <c r="J441" s="62"/>
      <c r="K441" s="62"/>
    </row>
    <row r="442" spans="2:11" ht="15.75" customHeight="1" x14ac:dyDescent="0.25">
      <c r="B442" s="110"/>
      <c r="C442" s="110"/>
      <c r="G442" s="62"/>
      <c r="H442" s="62"/>
      <c r="I442" s="62"/>
      <c r="J442" s="62"/>
      <c r="K442" s="62"/>
    </row>
    <row r="443" spans="2:11" ht="15.75" customHeight="1" x14ac:dyDescent="0.25">
      <c r="B443" s="110"/>
      <c r="C443" s="110"/>
      <c r="G443" s="62"/>
      <c r="H443" s="62"/>
      <c r="I443" s="62"/>
      <c r="J443" s="62"/>
      <c r="K443" s="62"/>
    </row>
    <row r="444" spans="2:11" ht="15.75" customHeight="1" x14ac:dyDescent="0.25">
      <c r="B444" s="110"/>
      <c r="C444" s="110"/>
      <c r="G444" s="62"/>
      <c r="H444" s="62"/>
      <c r="I444" s="62"/>
      <c r="J444" s="62"/>
      <c r="K444" s="62"/>
    </row>
    <row r="445" spans="2:11" ht="15.75" customHeight="1" x14ac:dyDescent="0.25">
      <c r="B445" s="110"/>
      <c r="C445" s="110"/>
      <c r="G445" s="62"/>
      <c r="H445" s="62"/>
      <c r="I445" s="62"/>
      <c r="J445" s="62"/>
      <c r="K445" s="62"/>
    </row>
    <row r="446" spans="2:11" ht="15.75" customHeight="1" x14ac:dyDescent="0.25">
      <c r="B446" s="110"/>
      <c r="C446" s="110"/>
      <c r="G446" s="62"/>
      <c r="H446" s="62"/>
      <c r="I446" s="62"/>
      <c r="J446" s="62"/>
      <c r="K446" s="62"/>
    </row>
    <row r="447" spans="2:11" ht="15.75" customHeight="1" x14ac:dyDescent="0.25">
      <c r="B447" s="110"/>
      <c r="C447" s="110"/>
      <c r="G447" s="62"/>
      <c r="H447" s="62"/>
      <c r="I447" s="62"/>
      <c r="J447" s="62"/>
      <c r="K447" s="62"/>
    </row>
    <row r="448" spans="2:11" ht="15.75" customHeight="1" x14ac:dyDescent="0.25">
      <c r="B448" s="110"/>
      <c r="C448" s="110"/>
      <c r="G448" s="62"/>
      <c r="H448" s="62"/>
      <c r="I448" s="62"/>
      <c r="J448" s="62"/>
      <c r="K448" s="62"/>
    </row>
    <row r="449" spans="2:11" ht="15.75" customHeight="1" x14ac:dyDescent="0.25">
      <c r="B449" s="110"/>
      <c r="C449" s="110"/>
      <c r="G449" s="62"/>
      <c r="H449" s="62"/>
      <c r="I449" s="62"/>
      <c r="J449" s="62"/>
      <c r="K449" s="62"/>
    </row>
    <row r="450" spans="2:11" ht="15.75" customHeight="1" x14ac:dyDescent="0.25">
      <c r="B450" s="110"/>
      <c r="C450" s="110"/>
      <c r="G450" s="62"/>
      <c r="H450" s="62"/>
      <c r="I450" s="62"/>
      <c r="J450" s="62"/>
      <c r="K450" s="62"/>
    </row>
    <row r="451" spans="2:11" ht="15.75" customHeight="1" x14ac:dyDescent="0.25">
      <c r="B451" s="110"/>
      <c r="C451" s="110"/>
      <c r="G451" s="62"/>
      <c r="H451" s="62"/>
      <c r="I451" s="62"/>
      <c r="J451" s="62"/>
      <c r="K451" s="62"/>
    </row>
    <row r="452" spans="2:11" ht="15.75" customHeight="1" x14ac:dyDescent="0.25">
      <c r="B452" s="110"/>
      <c r="C452" s="110"/>
      <c r="G452" s="62"/>
      <c r="H452" s="62"/>
      <c r="I452" s="62"/>
      <c r="J452" s="62"/>
      <c r="K452" s="62"/>
    </row>
    <row r="453" spans="2:11" ht="15.75" customHeight="1" x14ac:dyDescent="0.25">
      <c r="B453" s="110"/>
      <c r="C453" s="110"/>
      <c r="G453" s="62"/>
      <c r="H453" s="62"/>
      <c r="I453" s="62"/>
      <c r="J453" s="62"/>
      <c r="K453" s="62"/>
    </row>
    <row r="454" spans="2:11" ht="15.75" customHeight="1" x14ac:dyDescent="0.25">
      <c r="B454" s="110"/>
      <c r="C454" s="110"/>
      <c r="G454" s="62"/>
      <c r="H454" s="62"/>
      <c r="I454" s="62"/>
      <c r="J454" s="62"/>
      <c r="K454" s="62"/>
    </row>
    <row r="455" spans="2:11" ht="15.75" customHeight="1" x14ac:dyDescent="0.25">
      <c r="B455" s="110"/>
      <c r="C455" s="110"/>
      <c r="G455" s="62"/>
      <c r="H455" s="62"/>
      <c r="I455" s="62"/>
      <c r="J455" s="62"/>
      <c r="K455" s="62"/>
    </row>
    <row r="456" spans="2:11" ht="15.75" customHeight="1" x14ac:dyDescent="0.25">
      <c r="B456" s="110"/>
      <c r="C456" s="110"/>
      <c r="G456" s="62"/>
      <c r="H456" s="62"/>
      <c r="I456" s="62"/>
      <c r="J456" s="62"/>
      <c r="K456" s="62"/>
    </row>
    <row r="457" spans="2:11" ht="15.75" customHeight="1" x14ac:dyDescent="0.25">
      <c r="B457" s="110"/>
      <c r="C457" s="110"/>
      <c r="G457" s="62"/>
      <c r="H457" s="62"/>
      <c r="I457" s="62"/>
      <c r="J457" s="62"/>
      <c r="K457" s="62"/>
    </row>
    <row r="458" spans="2:11" ht="15.75" customHeight="1" x14ac:dyDescent="0.25">
      <c r="B458" s="110"/>
      <c r="C458" s="110"/>
      <c r="G458" s="62"/>
      <c r="H458" s="62"/>
      <c r="I458" s="62"/>
      <c r="J458" s="62"/>
      <c r="K458" s="62"/>
    </row>
    <row r="459" spans="2:11" ht="15.75" customHeight="1" x14ac:dyDescent="0.25">
      <c r="B459" s="110"/>
      <c r="C459" s="110"/>
      <c r="G459" s="62"/>
      <c r="H459" s="62"/>
      <c r="I459" s="62"/>
      <c r="J459" s="62"/>
      <c r="K459" s="62"/>
    </row>
    <row r="460" spans="2:11" ht="15.75" customHeight="1" x14ac:dyDescent="0.25">
      <c r="B460" s="110"/>
      <c r="C460" s="110"/>
      <c r="G460" s="62"/>
      <c r="H460" s="62"/>
      <c r="I460" s="62"/>
      <c r="J460" s="62"/>
      <c r="K460" s="62"/>
    </row>
    <row r="461" spans="2:11" ht="15.75" customHeight="1" x14ac:dyDescent="0.25">
      <c r="B461" s="110"/>
      <c r="C461" s="110"/>
      <c r="G461" s="62"/>
      <c r="H461" s="62"/>
      <c r="I461" s="62"/>
      <c r="J461" s="62"/>
      <c r="K461" s="62"/>
    </row>
    <row r="462" spans="2:11" ht="15.75" customHeight="1" x14ac:dyDescent="0.25">
      <c r="B462" s="110"/>
      <c r="C462" s="110"/>
      <c r="G462" s="62"/>
      <c r="H462" s="62"/>
      <c r="I462" s="62"/>
      <c r="J462" s="62"/>
      <c r="K462" s="62"/>
    </row>
    <row r="463" spans="2:11" ht="15.75" customHeight="1" x14ac:dyDescent="0.25">
      <c r="B463" s="110"/>
      <c r="C463" s="110"/>
      <c r="G463" s="62"/>
      <c r="H463" s="62"/>
      <c r="I463" s="62"/>
      <c r="J463" s="62"/>
      <c r="K463" s="62"/>
    </row>
    <row r="464" spans="2:11" ht="15.75" customHeight="1" x14ac:dyDescent="0.25">
      <c r="B464" s="110"/>
      <c r="C464" s="110"/>
      <c r="G464" s="62"/>
      <c r="H464" s="62"/>
      <c r="I464" s="62"/>
      <c r="J464" s="62"/>
      <c r="K464" s="62"/>
    </row>
    <row r="465" spans="2:11" ht="15.75" customHeight="1" x14ac:dyDescent="0.25">
      <c r="B465" s="110"/>
      <c r="C465" s="110"/>
      <c r="G465" s="62"/>
      <c r="H465" s="62"/>
      <c r="I465" s="62"/>
      <c r="J465" s="62"/>
      <c r="K465" s="62"/>
    </row>
    <row r="466" spans="2:11" ht="15.75" customHeight="1" x14ac:dyDescent="0.25">
      <c r="B466" s="110"/>
      <c r="C466" s="110"/>
      <c r="G466" s="62"/>
      <c r="H466" s="62"/>
      <c r="I466" s="62"/>
      <c r="J466" s="62"/>
      <c r="K466" s="62"/>
    </row>
    <row r="467" spans="2:11" ht="15.75" customHeight="1" x14ac:dyDescent="0.25">
      <c r="B467" s="110"/>
      <c r="C467" s="110"/>
      <c r="G467" s="62"/>
      <c r="H467" s="62"/>
      <c r="I467" s="62"/>
      <c r="J467" s="62"/>
      <c r="K467" s="62"/>
    </row>
    <row r="468" spans="2:11" ht="15.75" customHeight="1" x14ac:dyDescent="0.25">
      <c r="B468" s="110"/>
      <c r="C468" s="110"/>
      <c r="G468" s="62"/>
      <c r="H468" s="62"/>
      <c r="I468" s="62"/>
      <c r="J468" s="62"/>
      <c r="K468" s="62"/>
    </row>
    <row r="469" spans="2:11" ht="15.75" customHeight="1" x14ac:dyDescent="0.25">
      <c r="B469" s="110"/>
      <c r="C469" s="110"/>
      <c r="G469" s="62"/>
      <c r="H469" s="62"/>
      <c r="I469" s="62"/>
      <c r="J469" s="62"/>
      <c r="K469" s="62"/>
    </row>
    <row r="470" spans="2:11" ht="15.75" customHeight="1" x14ac:dyDescent="0.25">
      <c r="B470" s="110"/>
      <c r="C470" s="110"/>
      <c r="G470" s="62"/>
      <c r="H470" s="62"/>
      <c r="I470" s="62"/>
      <c r="J470" s="62"/>
      <c r="K470" s="62"/>
    </row>
    <row r="471" spans="2:11" ht="15.75" customHeight="1" x14ac:dyDescent="0.25">
      <c r="B471" s="110"/>
      <c r="C471" s="110"/>
      <c r="G471" s="62"/>
      <c r="H471" s="62"/>
      <c r="I471" s="62"/>
      <c r="J471" s="62"/>
      <c r="K471" s="62"/>
    </row>
    <row r="472" spans="2:11" ht="15.75" customHeight="1" x14ac:dyDescent="0.25">
      <c r="B472" s="110"/>
      <c r="C472" s="110"/>
      <c r="G472" s="62"/>
      <c r="H472" s="62"/>
      <c r="I472" s="62"/>
      <c r="J472" s="62"/>
      <c r="K472" s="62"/>
    </row>
    <row r="473" spans="2:11" ht="15.75" customHeight="1" x14ac:dyDescent="0.25">
      <c r="B473" s="110"/>
      <c r="C473" s="110"/>
      <c r="G473" s="62"/>
      <c r="H473" s="62"/>
      <c r="I473" s="62"/>
      <c r="J473" s="62"/>
      <c r="K473" s="62"/>
    </row>
    <row r="474" spans="2:11" ht="15.75" customHeight="1" x14ac:dyDescent="0.25">
      <c r="B474" s="110"/>
      <c r="C474" s="110"/>
      <c r="G474" s="62"/>
      <c r="H474" s="62"/>
      <c r="I474" s="62"/>
      <c r="J474" s="62"/>
      <c r="K474" s="62"/>
    </row>
    <row r="475" spans="2:11" ht="15.75" customHeight="1" x14ac:dyDescent="0.25">
      <c r="B475" s="110"/>
      <c r="C475" s="110"/>
      <c r="G475" s="62"/>
      <c r="H475" s="62"/>
      <c r="I475" s="62"/>
      <c r="J475" s="62"/>
      <c r="K475" s="62"/>
    </row>
    <row r="476" spans="2:11" ht="15.75" customHeight="1" x14ac:dyDescent="0.25">
      <c r="B476" s="110"/>
      <c r="C476" s="110"/>
      <c r="G476" s="62"/>
      <c r="H476" s="62"/>
      <c r="I476" s="62"/>
      <c r="J476" s="62"/>
      <c r="K476" s="62"/>
    </row>
    <row r="477" spans="2:11" ht="15.75" customHeight="1" x14ac:dyDescent="0.25">
      <c r="B477" s="110"/>
      <c r="C477" s="110"/>
      <c r="G477" s="62"/>
      <c r="H477" s="62"/>
      <c r="I477" s="62"/>
      <c r="J477" s="62"/>
      <c r="K477" s="62"/>
    </row>
    <row r="478" spans="2:11" ht="15.75" customHeight="1" x14ac:dyDescent="0.25">
      <c r="B478" s="110"/>
      <c r="C478" s="110"/>
      <c r="G478" s="62"/>
      <c r="H478" s="62"/>
      <c r="I478" s="62"/>
      <c r="J478" s="62"/>
      <c r="K478" s="62"/>
    </row>
    <row r="479" spans="2:11" ht="15.75" customHeight="1" x14ac:dyDescent="0.25">
      <c r="B479" s="110"/>
      <c r="C479" s="110"/>
      <c r="G479" s="62"/>
      <c r="H479" s="62"/>
      <c r="I479" s="62"/>
      <c r="J479" s="62"/>
      <c r="K479" s="62"/>
    </row>
    <row r="480" spans="2:11" ht="15.75" customHeight="1" x14ac:dyDescent="0.25">
      <c r="B480" s="110"/>
      <c r="C480" s="110"/>
      <c r="G480" s="62"/>
      <c r="H480" s="62"/>
      <c r="I480" s="62"/>
      <c r="J480" s="62"/>
      <c r="K480" s="62"/>
    </row>
    <row r="481" spans="2:11" ht="15.75" customHeight="1" x14ac:dyDescent="0.25">
      <c r="B481" s="110"/>
      <c r="C481" s="110"/>
      <c r="G481" s="62"/>
      <c r="H481" s="62"/>
      <c r="I481" s="62"/>
      <c r="J481" s="62"/>
      <c r="K481" s="62"/>
    </row>
    <row r="482" spans="2:11" ht="15.75" customHeight="1" x14ac:dyDescent="0.25">
      <c r="B482" s="110"/>
      <c r="C482" s="110"/>
      <c r="G482" s="62"/>
      <c r="H482" s="62"/>
      <c r="I482" s="62"/>
      <c r="J482" s="62"/>
      <c r="K482" s="62"/>
    </row>
    <row r="483" spans="2:11" ht="15.75" customHeight="1" x14ac:dyDescent="0.25">
      <c r="B483" s="110"/>
      <c r="C483" s="110"/>
      <c r="G483" s="62"/>
      <c r="H483" s="62"/>
      <c r="I483" s="62"/>
      <c r="J483" s="62"/>
      <c r="K483" s="62"/>
    </row>
    <row r="484" spans="2:11" ht="15.75" customHeight="1" x14ac:dyDescent="0.25">
      <c r="B484" s="110"/>
      <c r="C484" s="110"/>
      <c r="G484" s="62"/>
      <c r="H484" s="62"/>
      <c r="I484" s="62"/>
      <c r="J484" s="62"/>
      <c r="K484" s="62"/>
    </row>
    <row r="485" spans="2:11" ht="15.75" customHeight="1" x14ac:dyDescent="0.25">
      <c r="B485" s="110"/>
      <c r="C485" s="110"/>
      <c r="G485" s="62"/>
      <c r="H485" s="62"/>
      <c r="I485" s="62"/>
      <c r="J485" s="62"/>
      <c r="K485" s="62"/>
    </row>
    <row r="486" spans="2:11" ht="15.75" customHeight="1" x14ac:dyDescent="0.25">
      <c r="B486" s="110"/>
      <c r="C486" s="110"/>
      <c r="G486" s="62"/>
      <c r="H486" s="62"/>
      <c r="I486" s="62"/>
      <c r="J486" s="62"/>
      <c r="K486" s="62"/>
    </row>
    <row r="487" spans="2:11" ht="15.75" customHeight="1" x14ac:dyDescent="0.25">
      <c r="B487" s="110"/>
      <c r="C487" s="110"/>
      <c r="G487" s="62"/>
      <c r="H487" s="62"/>
      <c r="I487" s="62"/>
      <c r="J487" s="62"/>
      <c r="K487" s="62"/>
    </row>
    <row r="488" spans="2:11" ht="15.75" customHeight="1" x14ac:dyDescent="0.25">
      <c r="B488" s="110"/>
      <c r="C488" s="110"/>
      <c r="G488" s="62"/>
      <c r="H488" s="62"/>
      <c r="I488" s="62"/>
      <c r="J488" s="62"/>
      <c r="K488" s="62"/>
    </row>
    <row r="489" spans="2:11" ht="15.75" customHeight="1" x14ac:dyDescent="0.25">
      <c r="B489" s="110"/>
      <c r="C489" s="110"/>
      <c r="G489" s="62"/>
      <c r="H489" s="62"/>
      <c r="I489" s="62"/>
      <c r="J489" s="62"/>
      <c r="K489" s="62"/>
    </row>
    <row r="490" spans="2:11" ht="15.75" customHeight="1" x14ac:dyDescent="0.25">
      <c r="B490" s="110"/>
      <c r="C490" s="110"/>
      <c r="G490" s="62"/>
      <c r="H490" s="62"/>
      <c r="I490" s="62"/>
      <c r="J490" s="62"/>
      <c r="K490" s="62"/>
    </row>
    <row r="491" spans="2:11" ht="15.75" customHeight="1" x14ac:dyDescent="0.25">
      <c r="B491" s="110"/>
      <c r="C491" s="110"/>
      <c r="G491" s="62"/>
      <c r="H491" s="62"/>
      <c r="I491" s="62"/>
      <c r="J491" s="62"/>
      <c r="K491" s="62"/>
    </row>
    <row r="492" spans="2:11" ht="15.75" customHeight="1" x14ac:dyDescent="0.25">
      <c r="B492" s="110"/>
      <c r="C492" s="110"/>
      <c r="G492" s="62"/>
      <c r="H492" s="62"/>
      <c r="I492" s="62"/>
      <c r="J492" s="62"/>
      <c r="K492" s="62"/>
    </row>
    <row r="493" spans="2:11" ht="15.75" customHeight="1" x14ac:dyDescent="0.25">
      <c r="B493" s="110"/>
      <c r="C493" s="110"/>
      <c r="G493" s="62"/>
      <c r="H493" s="62"/>
      <c r="I493" s="62"/>
      <c r="J493" s="62"/>
      <c r="K493" s="62"/>
    </row>
    <row r="494" spans="2:11" ht="15.75" customHeight="1" x14ac:dyDescent="0.25">
      <c r="B494" s="110"/>
      <c r="C494" s="110"/>
      <c r="G494" s="62"/>
      <c r="H494" s="62"/>
      <c r="I494" s="62"/>
      <c r="J494" s="62"/>
      <c r="K494" s="62"/>
    </row>
    <row r="495" spans="2:11" ht="15.75" customHeight="1" x14ac:dyDescent="0.25">
      <c r="B495" s="110"/>
      <c r="C495" s="110"/>
      <c r="G495" s="62"/>
      <c r="H495" s="62"/>
      <c r="I495" s="62"/>
      <c r="J495" s="62"/>
      <c r="K495" s="62"/>
    </row>
    <row r="496" spans="2:11" ht="15.75" customHeight="1" x14ac:dyDescent="0.25">
      <c r="B496" s="110"/>
      <c r="C496" s="110"/>
      <c r="G496" s="62"/>
      <c r="H496" s="62"/>
      <c r="I496" s="62"/>
      <c r="J496" s="62"/>
      <c r="K496" s="62"/>
    </row>
    <row r="497" spans="2:11" ht="15.75" customHeight="1" x14ac:dyDescent="0.25">
      <c r="B497" s="110"/>
      <c r="C497" s="110"/>
      <c r="G497" s="62"/>
      <c r="H497" s="62"/>
      <c r="I497" s="62"/>
      <c r="J497" s="62"/>
      <c r="K497" s="62"/>
    </row>
    <row r="498" spans="2:11" ht="15.75" customHeight="1" x14ac:dyDescent="0.25">
      <c r="B498" s="110"/>
      <c r="C498" s="110"/>
      <c r="G498" s="62"/>
      <c r="H498" s="62"/>
      <c r="I498" s="62"/>
      <c r="J498" s="62"/>
      <c r="K498" s="62"/>
    </row>
    <row r="499" spans="2:11" ht="15.75" customHeight="1" x14ac:dyDescent="0.25">
      <c r="B499" s="110"/>
      <c r="C499" s="110"/>
      <c r="G499" s="62"/>
      <c r="H499" s="62"/>
      <c r="I499" s="62"/>
      <c r="J499" s="62"/>
      <c r="K499" s="62"/>
    </row>
    <row r="500" spans="2:11" ht="15.75" customHeight="1" x14ac:dyDescent="0.25">
      <c r="B500" s="110"/>
      <c r="C500" s="110"/>
      <c r="G500" s="62"/>
      <c r="H500" s="62"/>
      <c r="I500" s="62"/>
      <c r="J500" s="62"/>
      <c r="K500" s="62"/>
    </row>
    <row r="501" spans="2:11" ht="15.75" customHeight="1" x14ac:dyDescent="0.25">
      <c r="B501" s="110"/>
      <c r="C501" s="110"/>
      <c r="G501" s="62"/>
      <c r="H501" s="62"/>
      <c r="I501" s="62"/>
      <c r="J501" s="62"/>
      <c r="K501" s="62"/>
    </row>
    <row r="502" spans="2:11" ht="15.75" customHeight="1" x14ac:dyDescent="0.25">
      <c r="B502" s="110"/>
      <c r="C502" s="110"/>
      <c r="G502" s="62"/>
      <c r="H502" s="62"/>
      <c r="I502" s="62"/>
      <c r="J502" s="62"/>
      <c r="K502" s="62"/>
    </row>
    <row r="503" spans="2:11" ht="15.75" customHeight="1" x14ac:dyDescent="0.25">
      <c r="B503" s="110"/>
      <c r="C503" s="110"/>
      <c r="G503" s="62"/>
      <c r="H503" s="62"/>
      <c r="I503" s="62"/>
      <c r="J503" s="62"/>
      <c r="K503" s="62"/>
    </row>
    <row r="504" spans="2:11" ht="15.75" customHeight="1" x14ac:dyDescent="0.25">
      <c r="B504" s="110"/>
      <c r="C504" s="110"/>
      <c r="G504" s="62"/>
      <c r="H504" s="62"/>
      <c r="I504" s="62"/>
      <c r="J504" s="62"/>
      <c r="K504" s="62"/>
    </row>
    <row r="505" spans="2:11" ht="15.75" customHeight="1" x14ac:dyDescent="0.25">
      <c r="B505" s="110"/>
      <c r="C505" s="110"/>
      <c r="G505" s="62"/>
      <c r="H505" s="62"/>
      <c r="I505" s="62"/>
      <c r="J505" s="62"/>
      <c r="K505" s="62"/>
    </row>
    <row r="506" spans="2:11" ht="15.75" customHeight="1" x14ac:dyDescent="0.25">
      <c r="B506" s="110"/>
      <c r="C506" s="110"/>
      <c r="G506" s="62"/>
      <c r="H506" s="62"/>
      <c r="I506" s="62"/>
      <c r="J506" s="62"/>
      <c r="K506" s="62"/>
    </row>
    <row r="507" spans="2:11" ht="15.75" customHeight="1" x14ac:dyDescent="0.25">
      <c r="B507" s="110"/>
      <c r="C507" s="110"/>
      <c r="G507" s="62"/>
      <c r="H507" s="62"/>
      <c r="I507" s="62"/>
      <c r="J507" s="62"/>
      <c r="K507" s="62"/>
    </row>
    <row r="508" spans="2:11" ht="15.75" customHeight="1" x14ac:dyDescent="0.25">
      <c r="B508" s="110"/>
      <c r="C508" s="110"/>
      <c r="G508" s="62"/>
      <c r="H508" s="62"/>
      <c r="I508" s="62"/>
      <c r="J508" s="62"/>
      <c r="K508" s="62"/>
    </row>
    <row r="509" spans="2:11" ht="15.75" customHeight="1" x14ac:dyDescent="0.25">
      <c r="B509" s="110"/>
      <c r="C509" s="110"/>
      <c r="G509" s="62"/>
      <c r="H509" s="62"/>
      <c r="I509" s="62"/>
      <c r="J509" s="62"/>
      <c r="K509" s="62"/>
    </row>
    <row r="510" spans="2:11" ht="15.75" customHeight="1" x14ac:dyDescent="0.25">
      <c r="B510" s="110"/>
      <c r="C510" s="110"/>
      <c r="G510" s="62"/>
      <c r="H510" s="62"/>
      <c r="I510" s="62"/>
      <c r="J510" s="62"/>
      <c r="K510" s="62"/>
    </row>
    <row r="511" spans="2:11" ht="15.75" customHeight="1" x14ac:dyDescent="0.25">
      <c r="B511" s="110"/>
      <c r="C511" s="110"/>
      <c r="G511" s="62"/>
      <c r="H511" s="62"/>
      <c r="I511" s="62"/>
      <c r="J511" s="62"/>
      <c r="K511" s="62"/>
    </row>
    <row r="512" spans="2:11" ht="15.75" customHeight="1" x14ac:dyDescent="0.25">
      <c r="B512" s="110"/>
      <c r="C512" s="110"/>
      <c r="G512" s="62"/>
      <c r="H512" s="62"/>
      <c r="I512" s="62"/>
      <c r="J512" s="62"/>
      <c r="K512" s="62"/>
    </row>
    <row r="513" spans="2:11" ht="15.75" customHeight="1" x14ac:dyDescent="0.25">
      <c r="B513" s="110"/>
      <c r="C513" s="110"/>
      <c r="G513" s="62"/>
      <c r="H513" s="62"/>
      <c r="I513" s="62"/>
      <c r="J513" s="62"/>
      <c r="K513" s="62"/>
    </row>
    <row r="514" spans="2:11" ht="15.75" customHeight="1" x14ac:dyDescent="0.25">
      <c r="B514" s="110"/>
      <c r="C514" s="110"/>
      <c r="G514" s="62"/>
      <c r="H514" s="62"/>
      <c r="I514" s="62"/>
      <c r="J514" s="62"/>
      <c r="K514" s="62"/>
    </row>
    <row r="515" spans="2:11" ht="15.75" customHeight="1" x14ac:dyDescent="0.25">
      <c r="B515" s="110"/>
      <c r="C515" s="110"/>
      <c r="G515" s="62"/>
      <c r="H515" s="62"/>
      <c r="I515" s="62"/>
      <c r="J515" s="62"/>
      <c r="K515" s="62"/>
    </row>
    <row r="516" spans="2:11" ht="15.75" customHeight="1" x14ac:dyDescent="0.25">
      <c r="B516" s="110"/>
      <c r="C516" s="110"/>
      <c r="G516" s="62"/>
      <c r="H516" s="62"/>
      <c r="I516" s="62"/>
      <c r="J516" s="62"/>
      <c r="K516" s="62"/>
    </row>
    <row r="517" spans="2:11" ht="15.75" customHeight="1" x14ac:dyDescent="0.25">
      <c r="B517" s="110"/>
      <c r="C517" s="110"/>
      <c r="G517" s="62"/>
      <c r="H517" s="62"/>
      <c r="I517" s="62"/>
      <c r="J517" s="62"/>
      <c r="K517" s="62"/>
    </row>
    <row r="518" spans="2:11" ht="15.75" customHeight="1" x14ac:dyDescent="0.25">
      <c r="B518" s="110"/>
      <c r="C518" s="110"/>
      <c r="G518" s="62"/>
      <c r="H518" s="62"/>
      <c r="I518" s="62"/>
      <c r="J518" s="62"/>
      <c r="K518" s="62"/>
    </row>
    <row r="519" spans="2:11" ht="15.75" customHeight="1" x14ac:dyDescent="0.25">
      <c r="B519" s="110"/>
      <c r="C519" s="110"/>
      <c r="G519" s="62"/>
      <c r="H519" s="62"/>
      <c r="I519" s="62"/>
      <c r="J519" s="62"/>
      <c r="K519" s="62"/>
    </row>
    <row r="520" spans="2:11" ht="15.75" customHeight="1" x14ac:dyDescent="0.25">
      <c r="B520" s="110"/>
      <c r="C520" s="110"/>
      <c r="G520" s="62"/>
      <c r="H520" s="62"/>
      <c r="I520" s="62"/>
      <c r="J520" s="62"/>
      <c r="K520" s="62"/>
    </row>
    <row r="521" spans="2:11" ht="15.75" customHeight="1" x14ac:dyDescent="0.25">
      <c r="B521" s="110"/>
      <c r="C521" s="110"/>
      <c r="G521" s="62"/>
      <c r="H521" s="62"/>
      <c r="I521" s="62"/>
      <c r="J521" s="62"/>
      <c r="K521" s="62"/>
    </row>
    <row r="522" spans="2:11" ht="15.75" customHeight="1" x14ac:dyDescent="0.25">
      <c r="B522" s="110"/>
      <c r="C522" s="110"/>
      <c r="G522" s="62"/>
      <c r="H522" s="62"/>
      <c r="I522" s="62"/>
      <c r="J522" s="62"/>
      <c r="K522" s="62"/>
    </row>
    <row r="523" spans="2:11" ht="15.75" customHeight="1" x14ac:dyDescent="0.25">
      <c r="B523" s="110"/>
      <c r="C523" s="110"/>
      <c r="G523" s="62"/>
      <c r="H523" s="62"/>
      <c r="I523" s="62"/>
      <c r="J523" s="62"/>
      <c r="K523" s="62"/>
    </row>
    <row r="524" spans="2:11" ht="15.75" customHeight="1" x14ac:dyDescent="0.25">
      <c r="B524" s="110"/>
      <c r="C524" s="110"/>
      <c r="G524" s="62"/>
      <c r="H524" s="62"/>
      <c r="I524" s="62"/>
      <c r="J524" s="62"/>
      <c r="K524" s="62"/>
    </row>
    <row r="525" spans="2:11" ht="15.75" customHeight="1" x14ac:dyDescent="0.25">
      <c r="B525" s="110"/>
      <c r="C525" s="110"/>
      <c r="G525" s="62"/>
      <c r="H525" s="62"/>
      <c r="I525" s="62"/>
      <c r="J525" s="62"/>
      <c r="K525" s="62"/>
    </row>
    <row r="526" spans="2:11" ht="15.75" customHeight="1" x14ac:dyDescent="0.25">
      <c r="B526" s="110"/>
      <c r="C526" s="110"/>
      <c r="G526" s="62"/>
      <c r="H526" s="62"/>
      <c r="I526" s="62"/>
      <c r="J526" s="62"/>
      <c r="K526" s="62"/>
    </row>
    <row r="527" spans="2:11" ht="15.75" customHeight="1" x14ac:dyDescent="0.25">
      <c r="B527" s="110"/>
      <c r="C527" s="110"/>
      <c r="G527" s="62"/>
      <c r="H527" s="62"/>
      <c r="I527" s="62"/>
      <c r="J527" s="62"/>
      <c r="K527" s="62"/>
    </row>
    <row r="528" spans="2:11" ht="15.75" customHeight="1" x14ac:dyDescent="0.25">
      <c r="B528" s="110"/>
      <c r="C528" s="110"/>
      <c r="G528" s="62"/>
      <c r="H528" s="62"/>
      <c r="I528" s="62"/>
      <c r="J528" s="62"/>
      <c r="K528" s="62"/>
    </row>
    <row r="529" spans="2:11" ht="15.75" customHeight="1" x14ac:dyDescent="0.25">
      <c r="B529" s="110"/>
      <c r="C529" s="110"/>
      <c r="G529" s="62"/>
      <c r="H529" s="62"/>
      <c r="I529" s="62"/>
      <c r="J529" s="62"/>
      <c r="K529" s="62"/>
    </row>
    <row r="530" spans="2:11" ht="15.75" customHeight="1" x14ac:dyDescent="0.25">
      <c r="B530" s="110"/>
      <c r="C530" s="110"/>
      <c r="G530" s="62"/>
      <c r="H530" s="62"/>
      <c r="I530" s="62"/>
      <c r="J530" s="62"/>
      <c r="K530" s="62"/>
    </row>
    <row r="531" spans="2:11" ht="15.75" customHeight="1" x14ac:dyDescent="0.25">
      <c r="B531" s="110"/>
      <c r="C531" s="110"/>
      <c r="G531" s="62"/>
      <c r="H531" s="62"/>
      <c r="I531" s="62"/>
      <c r="J531" s="62"/>
      <c r="K531" s="62"/>
    </row>
    <row r="532" spans="2:11" ht="15.75" customHeight="1" x14ac:dyDescent="0.25">
      <c r="B532" s="110"/>
      <c r="C532" s="110"/>
      <c r="G532" s="62"/>
      <c r="H532" s="62"/>
      <c r="I532" s="62"/>
      <c r="J532" s="62"/>
      <c r="K532" s="62"/>
    </row>
    <row r="533" spans="2:11" ht="15.75" customHeight="1" x14ac:dyDescent="0.25">
      <c r="B533" s="110"/>
      <c r="C533" s="110"/>
      <c r="G533" s="62"/>
      <c r="H533" s="62"/>
      <c r="I533" s="62"/>
      <c r="J533" s="62"/>
      <c r="K533" s="62"/>
    </row>
    <row r="534" spans="2:11" ht="15.75" customHeight="1" x14ac:dyDescent="0.25">
      <c r="B534" s="110"/>
      <c r="C534" s="110"/>
      <c r="G534" s="62"/>
      <c r="H534" s="62"/>
      <c r="I534" s="62"/>
      <c r="J534" s="62"/>
      <c r="K534" s="62"/>
    </row>
    <row r="535" spans="2:11" ht="15.75" customHeight="1" x14ac:dyDescent="0.25">
      <c r="B535" s="110"/>
      <c r="C535" s="110"/>
      <c r="G535" s="62"/>
      <c r="H535" s="62"/>
      <c r="I535" s="62"/>
      <c r="J535" s="62"/>
      <c r="K535" s="62"/>
    </row>
    <row r="536" spans="2:11" ht="15.75" customHeight="1" x14ac:dyDescent="0.25">
      <c r="B536" s="110"/>
      <c r="C536" s="110"/>
      <c r="G536" s="62"/>
      <c r="H536" s="62"/>
      <c r="I536" s="62"/>
      <c r="J536" s="62"/>
      <c r="K536" s="62"/>
    </row>
    <row r="537" spans="2:11" ht="15.75" customHeight="1" x14ac:dyDescent="0.25">
      <c r="B537" s="110"/>
      <c r="C537" s="110"/>
      <c r="G537" s="62"/>
      <c r="H537" s="62"/>
      <c r="I537" s="62"/>
      <c r="J537" s="62"/>
      <c r="K537" s="62"/>
    </row>
    <row r="538" spans="2:11" ht="15.75" customHeight="1" x14ac:dyDescent="0.25">
      <c r="B538" s="110"/>
      <c r="C538" s="110"/>
      <c r="G538" s="62"/>
      <c r="H538" s="62"/>
      <c r="I538" s="62"/>
      <c r="J538" s="62"/>
      <c r="K538" s="62"/>
    </row>
    <row r="539" spans="2:11" ht="15.75" customHeight="1" x14ac:dyDescent="0.25">
      <c r="B539" s="110"/>
      <c r="C539" s="110"/>
      <c r="G539" s="62"/>
      <c r="H539" s="62"/>
      <c r="I539" s="62"/>
      <c r="J539" s="62"/>
      <c r="K539" s="62"/>
    </row>
    <row r="540" spans="2:11" ht="15.75" customHeight="1" x14ac:dyDescent="0.25">
      <c r="B540" s="110"/>
      <c r="C540" s="110"/>
      <c r="G540" s="62"/>
      <c r="H540" s="62"/>
      <c r="I540" s="62"/>
      <c r="J540" s="62"/>
      <c r="K540" s="62"/>
    </row>
    <row r="541" spans="2:11" ht="15.75" customHeight="1" x14ac:dyDescent="0.25">
      <c r="B541" s="110"/>
      <c r="C541" s="110"/>
      <c r="G541" s="62"/>
      <c r="H541" s="62"/>
      <c r="I541" s="62"/>
      <c r="J541" s="62"/>
      <c r="K541" s="62"/>
    </row>
    <row r="542" spans="2:11" ht="15.75" customHeight="1" x14ac:dyDescent="0.25">
      <c r="B542" s="110"/>
      <c r="C542" s="110"/>
      <c r="G542" s="62"/>
      <c r="H542" s="62"/>
      <c r="I542" s="62"/>
      <c r="J542" s="62"/>
      <c r="K542" s="62"/>
    </row>
    <row r="543" spans="2:11" ht="15.75" customHeight="1" x14ac:dyDescent="0.25">
      <c r="B543" s="110"/>
      <c r="C543" s="110"/>
      <c r="G543" s="62"/>
      <c r="H543" s="62"/>
      <c r="I543" s="62"/>
      <c r="J543" s="62"/>
      <c r="K543" s="62"/>
    </row>
    <row r="544" spans="2:11" ht="15.75" customHeight="1" x14ac:dyDescent="0.25">
      <c r="B544" s="110"/>
      <c r="C544" s="110"/>
      <c r="G544" s="62"/>
      <c r="H544" s="62"/>
      <c r="I544" s="62"/>
      <c r="J544" s="62"/>
      <c r="K544" s="62"/>
    </row>
    <row r="545" spans="2:11" ht="15.75" customHeight="1" x14ac:dyDescent="0.25">
      <c r="B545" s="110"/>
      <c r="C545" s="110"/>
      <c r="G545" s="62"/>
      <c r="H545" s="62"/>
      <c r="I545" s="62"/>
      <c r="J545" s="62"/>
      <c r="K545" s="62"/>
    </row>
    <row r="546" spans="2:11" ht="15.75" customHeight="1" x14ac:dyDescent="0.25">
      <c r="B546" s="110"/>
      <c r="C546" s="110"/>
      <c r="G546" s="62"/>
      <c r="H546" s="62"/>
      <c r="I546" s="62"/>
      <c r="J546" s="62"/>
      <c r="K546" s="62"/>
    </row>
    <row r="547" spans="2:11" ht="15.75" customHeight="1" x14ac:dyDescent="0.25">
      <c r="B547" s="110"/>
      <c r="C547" s="110"/>
      <c r="G547" s="62"/>
      <c r="H547" s="62"/>
      <c r="I547" s="62"/>
      <c r="J547" s="62"/>
      <c r="K547" s="62"/>
    </row>
    <row r="548" spans="2:11" ht="15.75" customHeight="1" x14ac:dyDescent="0.25">
      <c r="B548" s="110"/>
      <c r="C548" s="110"/>
      <c r="G548" s="62"/>
      <c r="H548" s="62"/>
      <c r="I548" s="62"/>
      <c r="J548" s="62"/>
      <c r="K548" s="62"/>
    </row>
    <row r="549" spans="2:11" ht="15.75" customHeight="1" x14ac:dyDescent="0.25">
      <c r="B549" s="110"/>
      <c r="C549" s="110"/>
      <c r="G549" s="62"/>
      <c r="H549" s="62"/>
      <c r="I549" s="62"/>
      <c r="J549" s="62"/>
      <c r="K549" s="62"/>
    </row>
    <row r="550" spans="2:11" ht="15.75" customHeight="1" x14ac:dyDescent="0.25">
      <c r="B550" s="110"/>
      <c r="C550" s="110"/>
      <c r="G550" s="62"/>
      <c r="H550" s="62"/>
      <c r="I550" s="62"/>
      <c r="J550" s="62"/>
      <c r="K550" s="62"/>
    </row>
    <row r="551" spans="2:11" ht="15.75" customHeight="1" x14ac:dyDescent="0.25">
      <c r="B551" s="110"/>
      <c r="C551" s="110"/>
      <c r="G551" s="62"/>
      <c r="H551" s="62"/>
      <c r="I551" s="62"/>
      <c r="J551" s="62"/>
      <c r="K551" s="62"/>
    </row>
    <row r="552" spans="2:11" ht="15.75" customHeight="1" x14ac:dyDescent="0.25">
      <c r="B552" s="110"/>
      <c r="C552" s="110"/>
      <c r="G552" s="62"/>
      <c r="H552" s="62"/>
      <c r="I552" s="62"/>
      <c r="J552" s="62"/>
      <c r="K552" s="62"/>
    </row>
    <row r="553" spans="2:11" ht="15.75" customHeight="1" x14ac:dyDescent="0.25">
      <c r="B553" s="110"/>
      <c r="C553" s="110"/>
      <c r="G553" s="62"/>
      <c r="H553" s="62"/>
      <c r="I553" s="62"/>
      <c r="J553" s="62"/>
      <c r="K553" s="62"/>
    </row>
    <row r="554" spans="2:11" ht="15.75" customHeight="1" x14ac:dyDescent="0.25">
      <c r="B554" s="110"/>
      <c r="C554" s="110"/>
      <c r="G554" s="62"/>
      <c r="H554" s="62"/>
      <c r="I554" s="62"/>
      <c r="J554" s="62"/>
      <c r="K554" s="62"/>
    </row>
    <row r="555" spans="2:11" ht="15.75" customHeight="1" x14ac:dyDescent="0.25">
      <c r="B555" s="110"/>
      <c r="C555" s="110"/>
      <c r="G555" s="62"/>
      <c r="H555" s="62"/>
      <c r="I555" s="62"/>
      <c r="J555" s="62"/>
      <c r="K555" s="62"/>
    </row>
    <row r="556" spans="2:11" ht="15.75" customHeight="1" x14ac:dyDescent="0.25">
      <c r="B556" s="110"/>
      <c r="C556" s="110"/>
      <c r="G556" s="62"/>
      <c r="H556" s="62"/>
      <c r="I556" s="62"/>
      <c r="J556" s="62"/>
      <c r="K556" s="62"/>
    </row>
    <row r="557" spans="2:11" ht="15.75" customHeight="1" x14ac:dyDescent="0.25">
      <c r="B557" s="110"/>
      <c r="C557" s="110"/>
      <c r="G557" s="62"/>
      <c r="H557" s="62"/>
      <c r="I557" s="62"/>
      <c r="J557" s="62"/>
      <c r="K557" s="62"/>
    </row>
    <row r="558" spans="2:11" ht="15.75" customHeight="1" x14ac:dyDescent="0.25">
      <c r="B558" s="110"/>
      <c r="C558" s="110"/>
      <c r="G558" s="62"/>
      <c r="H558" s="62"/>
      <c r="I558" s="62"/>
      <c r="J558" s="62"/>
      <c r="K558" s="62"/>
    </row>
    <row r="559" spans="2:11" ht="15.75" customHeight="1" x14ac:dyDescent="0.25">
      <c r="B559" s="110"/>
      <c r="C559" s="110"/>
      <c r="G559" s="62"/>
      <c r="H559" s="62"/>
      <c r="I559" s="62"/>
      <c r="J559" s="62"/>
      <c r="K559" s="62"/>
    </row>
    <row r="560" spans="2:11" ht="15.75" customHeight="1" x14ac:dyDescent="0.25">
      <c r="B560" s="110"/>
      <c r="C560" s="110"/>
      <c r="G560" s="62"/>
      <c r="H560" s="62"/>
      <c r="I560" s="62"/>
      <c r="J560" s="62"/>
      <c r="K560" s="62"/>
    </row>
    <row r="561" spans="2:11" ht="15.75" customHeight="1" x14ac:dyDescent="0.25">
      <c r="B561" s="110"/>
      <c r="C561" s="110"/>
      <c r="G561" s="62"/>
      <c r="H561" s="62"/>
      <c r="I561" s="62"/>
      <c r="J561" s="62"/>
      <c r="K561" s="62"/>
    </row>
    <row r="562" spans="2:11" ht="15.75" customHeight="1" x14ac:dyDescent="0.25">
      <c r="B562" s="110"/>
      <c r="C562" s="110"/>
      <c r="G562" s="62"/>
      <c r="H562" s="62"/>
      <c r="I562" s="62"/>
      <c r="J562" s="62"/>
      <c r="K562" s="62"/>
    </row>
    <row r="563" spans="2:11" ht="15.75" customHeight="1" x14ac:dyDescent="0.25">
      <c r="B563" s="110"/>
      <c r="C563" s="110"/>
      <c r="G563" s="62"/>
      <c r="H563" s="62"/>
      <c r="I563" s="62"/>
      <c r="J563" s="62"/>
      <c r="K563" s="62"/>
    </row>
    <row r="564" spans="2:11" ht="15.75" customHeight="1" x14ac:dyDescent="0.25">
      <c r="B564" s="110"/>
      <c r="C564" s="110"/>
      <c r="G564" s="62"/>
      <c r="H564" s="62"/>
      <c r="I564" s="62"/>
      <c r="J564" s="62"/>
      <c r="K564" s="62"/>
    </row>
    <row r="565" spans="2:11" ht="15.75" customHeight="1" x14ac:dyDescent="0.25">
      <c r="B565" s="110"/>
      <c r="C565" s="110"/>
      <c r="G565" s="62"/>
      <c r="H565" s="62"/>
      <c r="I565" s="62"/>
      <c r="J565" s="62"/>
      <c r="K565" s="62"/>
    </row>
    <row r="566" spans="2:11" ht="15.75" customHeight="1" x14ac:dyDescent="0.25">
      <c r="B566" s="110"/>
      <c r="C566" s="110"/>
      <c r="G566" s="62"/>
      <c r="H566" s="62"/>
      <c r="I566" s="62"/>
      <c r="J566" s="62"/>
      <c r="K566" s="62"/>
    </row>
    <row r="567" spans="2:11" ht="15.75" customHeight="1" x14ac:dyDescent="0.25">
      <c r="B567" s="110"/>
      <c r="C567" s="110"/>
      <c r="G567" s="62"/>
      <c r="H567" s="62"/>
      <c r="I567" s="62"/>
      <c r="J567" s="62"/>
      <c r="K567" s="62"/>
    </row>
    <row r="568" spans="2:11" ht="15.75" customHeight="1" x14ac:dyDescent="0.25">
      <c r="B568" s="110"/>
      <c r="C568" s="110"/>
      <c r="G568" s="62"/>
      <c r="H568" s="62"/>
      <c r="I568" s="62"/>
      <c r="J568" s="62"/>
      <c r="K568" s="62"/>
    </row>
    <row r="569" spans="2:11" ht="15.75" customHeight="1" x14ac:dyDescent="0.25">
      <c r="B569" s="110"/>
      <c r="C569" s="110"/>
      <c r="G569" s="62"/>
      <c r="H569" s="62"/>
      <c r="I569" s="62"/>
      <c r="J569" s="62"/>
      <c r="K569" s="62"/>
    </row>
    <row r="570" spans="2:11" ht="15.75" customHeight="1" x14ac:dyDescent="0.25">
      <c r="B570" s="110"/>
      <c r="C570" s="110"/>
      <c r="G570" s="62"/>
      <c r="H570" s="62"/>
      <c r="I570" s="62"/>
      <c r="J570" s="62"/>
      <c r="K570" s="62"/>
    </row>
    <row r="571" spans="2:11" ht="15.75" customHeight="1" x14ac:dyDescent="0.25">
      <c r="B571" s="110"/>
      <c r="C571" s="110"/>
      <c r="G571" s="62"/>
      <c r="H571" s="62"/>
      <c r="I571" s="62"/>
      <c r="J571" s="62"/>
      <c r="K571" s="62"/>
    </row>
    <row r="572" spans="2:11" ht="15.75" customHeight="1" x14ac:dyDescent="0.25">
      <c r="B572" s="110"/>
      <c r="C572" s="110"/>
      <c r="G572" s="62"/>
      <c r="H572" s="62"/>
      <c r="I572" s="62"/>
      <c r="J572" s="62"/>
      <c r="K572" s="62"/>
    </row>
    <row r="573" spans="2:11" ht="15.75" customHeight="1" x14ac:dyDescent="0.25">
      <c r="B573" s="110"/>
      <c r="C573" s="110"/>
      <c r="G573" s="62"/>
      <c r="H573" s="62"/>
      <c r="I573" s="62"/>
      <c r="J573" s="62"/>
      <c r="K573" s="62"/>
    </row>
    <row r="574" spans="2:11" ht="15.75" customHeight="1" x14ac:dyDescent="0.25">
      <c r="B574" s="110"/>
      <c r="C574" s="110"/>
      <c r="G574" s="62"/>
      <c r="H574" s="62"/>
      <c r="I574" s="62"/>
      <c r="J574" s="62"/>
      <c r="K574" s="62"/>
    </row>
    <row r="575" spans="2:11" ht="15.75" customHeight="1" x14ac:dyDescent="0.25">
      <c r="B575" s="110"/>
      <c r="C575" s="110"/>
      <c r="G575" s="62"/>
      <c r="H575" s="62"/>
      <c r="I575" s="62"/>
      <c r="J575" s="62"/>
      <c r="K575" s="62"/>
    </row>
    <row r="576" spans="2:11" ht="15.75" customHeight="1" x14ac:dyDescent="0.25">
      <c r="B576" s="110"/>
      <c r="C576" s="110"/>
      <c r="G576" s="62"/>
      <c r="H576" s="62"/>
      <c r="I576" s="62"/>
      <c r="J576" s="62"/>
      <c r="K576" s="62"/>
    </row>
    <row r="577" spans="2:11" ht="15.75" customHeight="1" x14ac:dyDescent="0.25">
      <c r="B577" s="110"/>
      <c r="C577" s="110"/>
      <c r="G577" s="62"/>
      <c r="H577" s="62"/>
      <c r="I577" s="62"/>
      <c r="J577" s="62"/>
      <c r="K577" s="62"/>
    </row>
    <row r="578" spans="2:11" ht="15.75" customHeight="1" x14ac:dyDescent="0.25">
      <c r="B578" s="110"/>
      <c r="C578" s="110"/>
      <c r="G578" s="62"/>
      <c r="H578" s="62"/>
      <c r="I578" s="62"/>
      <c r="J578" s="62"/>
      <c r="K578" s="62"/>
    </row>
    <row r="579" spans="2:11" ht="15.75" customHeight="1" x14ac:dyDescent="0.25">
      <c r="B579" s="110"/>
      <c r="C579" s="110"/>
      <c r="G579" s="62"/>
      <c r="H579" s="62"/>
      <c r="I579" s="62"/>
      <c r="J579" s="62"/>
      <c r="K579" s="62"/>
    </row>
    <row r="580" spans="2:11" ht="15.75" customHeight="1" x14ac:dyDescent="0.25">
      <c r="B580" s="110"/>
      <c r="C580" s="110"/>
      <c r="G580" s="62"/>
      <c r="H580" s="62"/>
      <c r="I580" s="62"/>
      <c r="J580" s="62"/>
      <c r="K580" s="62"/>
    </row>
    <row r="581" spans="2:11" ht="15.75" customHeight="1" x14ac:dyDescent="0.25">
      <c r="B581" s="110"/>
      <c r="C581" s="110"/>
      <c r="G581" s="62"/>
      <c r="H581" s="62"/>
      <c r="I581" s="62"/>
      <c r="J581" s="62"/>
      <c r="K581" s="62"/>
    </row>
    <row r="582" spans="2:11" ht="15.75" customHeight="1" x14ac:dyDescent="0.25">
      <c r="B582" s="110"/>
      <c r="C582" s="110"/>
      <c r="G582" s="62"/>
      <c r="H582" s="62"/>
      <c r="I582" s="62"/>
      <c r="J582" s="62"/>
      <c r="K582" s="62"/>
    </row>
    <row r="583" spans="2:11" ht="15.75" customHeight="1" x14ac:dyDescent="0.25">
      <c r="B583" s="110"/>
      <c r="C583" s="110"/>
      <c r="G583" s="62"/>
      <c r="H583" s="62"/>
      <c r="I583" s="62"/>
      <c r="J583" s="62"/>
      <c r="K583" s="62"/>
    </row>
    <row r="584" spans="2:11" ht="15.75" customHeight="1" x14ac:dyDescent="0.25">
      <c r="B584" s="110"/>
      <c r="C584" s="110"/>
      <c r="G584" s="62"/>
      <c r="H584" s="62"/>
      <c r="I584" s="62"/>
      <c r="J584" s="62"/>
      <c r="K584" s="62"/>
    </row>
    <row r="585" spans="2:11" ht="15.75" customHeight="1" x14ac:dyDescent="0.25">
      <c r="B585" s="110"/>
      <c r="C585" s="110"/>
      <c r="G585" s="62"/>
      <c r="H585" s="62"/>
      <c r="I585" s="62"/>
      <c r="J585" s="62"/>
      <c r="K585" s="62"/>
    </row>
    <row r="586" spans="2:11" ht="15.75" customHeight="1" x14ac:dyDescent="0.25">
      <c r="B586" s="110"/>
      <c r="C586" s="110"/>
      <c r="G586" s="62"/>
      <c r="H586" s="62"/>
      <c r="I586" s="62"/>
      <c r="J586" s="62"/>
      <c r="K586" s="62"/>
    </row>
    <row r="587" spans="2:11" ht="15.75" customHeight="1" x14ac:dyDescent="0.25">
      <c r="B587" s="110"/>
      <c r="C587" s="110"/>
      <c r="G587" s="62"/>
      <c r="H587" s="62"/>
      <c r="I587" s="62"/>
      <c r="J587" s="62"/>
      <c r="K587" s="62"/>
    </row>
    <row r="588" spans="2:11" ht="15.75" customHeight="1" x14ac:dyDescent="0.25">
      <c r="B588" s="110"/>
      <c r="C588" s="110"/>
      <c r="G588" s="62"/>
      <c r="H588" s="62"/>
      <c r="I588" s="62"/>
      <c r="J588" s="62"/>
      <c r="K588" s="62"/>
    </row>
    <row r="589" spans="2:11" ht="15.75" customHeight="1" x14ac:dyDescent="0.25">
      <c r="B589" s="110"/>
      <c r="C589" s="110"/>
      <c r="G589" s="62"/>
      <c r="H589" s="62"/>
      <c r="I589" s="62"/>
      <c r="J589" s="62"/>
      <c r="K589" s="62"/>
    </row>
    <row r="590" spans="2:11" ht="15.75" customHeight="1" x14ac:dyDescent="0.25">
      <c r="B590" s="110"/>
      <c r="C590" s="110"/>
      <c r="G590" s="62"/>
      <c r="H590" s="62"/>
      <c r="I590" s="62"/>
      <c r="J590" s="62"/>
      <c r="K590" s="62"/>
    </row>
    <row r="591" spans="2:11" ht="15.75" customHeight="1" x14ac:dyDescent="0.25">
      <c r="B591" s="110"/>
      <c r="C591" s="110"/>
      <c r="G591" s="62"/>
      <c r="H591" s="62"/>
      <c r="I591" s="62"/>
      <c r="J591" s="62"/>
      <c r="K591" s="62"/>
    </row>
    <row r="592" spans="2:11" ht="15.75" customHeight="1" x14ac:dyDescent="0.25">
      <c r="B592" s="110"/>
      <c r="C592" s="110"/>
      <c r="G592" s="62"/>
      <c r="H592" s="62"/>
      <c r="I592" s="62"/>
      <c r="J592" s="62"/>
      <c r="K592" s="62"/>
    </row>
    <row r="593" spans="2:11" ht="15.75" customHeight="1" x14ac:dyDescent="0.25">
      <c r="B593" s="110"/>
      <c r="C593" s="110"/>
      <c r="G593" s="62"/>
      <c r="H593" s="62"/>
      <c r="I593" s="62"/>
      <c r="J593" s="62"/>
      <c r="K593" s="62"/>
    </row>
    <row r="594" spans="2:11" ht="15.75" customHeight="1" x14ac:dyDescent="0.25">
      <c r="B594" s="110"/>
      <c r="C594" s="110"/>
      <c r="G594" s="62"/>
      <c r="H594" s="62"/>
      <c r="I594" s="62"/>
      <c r="J594" s="62"/>
      <c r="K594" s="62"/>
    </row>
    <row r="595" spans="2:11" ht="15.75" customHeight="1" x14ac:dyDescent="0.25">
      <c r="B595" s="110"/>
      <c r="C595" s="110"/>
      <c r="G595" s="62"/>
      <c r="H595" s="62"/>
      <c r="I595" s="62"/>
      <c r="J595" s="62"/>
      <c r="K595" s="62"/>
    </row>
    <row r="596" spans="2:11" ht="15.75" customHeight="1" x14ac:dyDescent="0.25">
      <c r="B596" s="110"/>
      <c r="C596" s="110"/>
      <c r="G596" s="62"/>
      <c r="H596" s="62"/>
      <c r="I596" s="62"/>
      <c r="J596" s="62"/>
      <c r="K596" s="62"/>
    </row>
    <row r="597" spans="2:11" ht="15.75" customHeight="1" x14ac:dyDescent="0.25">
      <c r="B597" s="110"/>
      <c r="C597" s="110"/>
      <c r="G597" s="62"/>
      <c r="H597" s="62"/>
      <c r="I597" s="62"/>
      <c r="J597" s="62"/>
      <c r="K597" s="62"/>
    </row>
    <row r="598" spans="2:11" ht="15.75" customHeight="1" x14ac:dyDescent="0.25">
      <c r="B598" s="110"/>
      <c r="C598" s="110"/>
      <c r="G598" s="62"/>
      <c r="H598" s="62"/>
      <c r="I598" s="62"/>
      <c r="J598" s="62"/>
      <c r="K598" s="62"/>
    </row>
    <row r="599" spans="2:11" ht="15.75" customHeight="1" x14ac:dyDescent="0.25">
      <c r="B599" s="110"/>
      <c r="C599" s="110"/>
      <c r="G599" s="62"/>
      <c r="H599" s="62"/>
      <c r="I599" s="62"/>
      <c r="J599" s="62"/>
      <c r="K599" s="62"/>
    </row>
    <row r="600" spans="2:11" ht="15.75" customHeight="1" x14ac:dyDescent="0.25">
      <c r="B600" s="110"/>
      <c r="C600" s="110"/>
      <c r="G600" s="62"/>
      <c r="H600" s="62"/>
      <c r="I600" s="62"/>
      <c r="J600" s="62"/>
      <c r="K600" s="62"/>
    </row>
    <row r="601" spans="2:11" ht="15.75" customHeight="1" x14ac:dyDescent="0.25">
      <c r="B601" s="110"/>
      <c r="C601" s="110"/>
      <c r="G601" s="62"/>
      <c r="H601" s="62"/>
      <c r="I601" s="62"/>
      <c r="J601" s="62"/>
      <c r="K601" s="62"/>
    </row>
    <row r="602" spans="2:11" ht="15.75" customHeight="1" x14ac:dyDescent="0.25">
      <c r="B602" s="110"/>
      <c r="C602" s="110"/>
      <c r="G602" s="62"/>
      <c r="H602" s="62"/>
      <c r="I602" s="62"/>
      <c r="J602" s="62"/>
      <c r="K602" s="62"/>
    </row>
    <row r="603" spans="2:11" ht="15.75" customHeight="1" x14ac:dyDescent="0.25">
      <c r="B603" s="110"/>
      <c r="C603" s="110"/>
      <c r="G603" s="62"/>
      <c r="H603" s="62"/>
      <c r="I603" s="62"/>
      <c r="J603" s="62"/>
      <c r="K603" s="62"/>
    </row>
    <row r="604" spans="2:11" ht="15.75" customHeight="1" x14ac:dyDescent="0.25">
      <c r="B604" s="110"/>
      <c r="C604" s="110"/>
      <c r="G604" s="62"/>
      <c r="H604" s="62"/>
      <c r="I604" s="62"/>
      <c r="J604" s="62"/>
      <c r="K604" s="62"/>
    </row>
    <row r="605" spans="2:11" ht="15.75" customHeight="1" x14ac:dyDescent="0.25">
      <c r="B605" s="110"/>
      <c r="C605" s="110"/>
      <c r="G605" s="62"/>
      <c r="H605" s="62"/>
      <c r="I605" s="62"/>
      <c r="J605" s="62"/>
      <c r="K605" s="62"/>
    </row>
    <row r="606" spans="2:11" ht="15.75" customHeight="1" x14ac:dyDescent="0.25">
      <c r="B606" s="110"/>
      <c r="C606" s="110"/>
      <c r="G606" s="62"/>
      <c r="H606" s="62"/>
      <c r="I606" s="62"/>
      <c r="J606" s="62"/>
      <c r="K606" s="62"/>
    </row>
    <row r="607" spans="2:11" ht="15.75" customHeight="1" x14ac:dyDescent="0.25">
      <c r="B607" s="110"/>
      <c r="C607" s="110"/>
      <c r="G607" s="62"/>
      <c r="H607" s="62"/>
      <c r="I607" s="62"/>
      <c r="J607" s="62"/>
      <c r="K607" s="62"/>
    </row>
    <row r="608" spans="2:11" ht="15.75" customHeight="1" x14ac:dyDescent="0.25">
      <c r="B608" s="110"/>
      <c r="C608" s="110"/>
      <c r="G608" s="62"/>
      <c r="H608" s="62"/>
      <c r="I608" s="62"/>
      <c r="J608" s="62"/>
      <c r="K608" s="62"/>
    </row>
    <row r="609" spans="2:11" ht="15.75" customHeight="1" x14ac:dyDescent="0.25">
      <c r="B609" s="110"/>
      <c r="C609" s="110"/>
      <c r="G609" s="62"/>
      <c r="H609" s="62"/>
      <c r="I609" s="62"/>
      <c r="J609" s="62"/>
      <c r="K609" s="62"/>
    </row>
    <row r="610" spans="2:11" ht="15.75" customHeight="1" x14ac:dyDescent="0.25">
      <c r="B610" s="110"/>
      <c r="C610" s="110"/>
      <c r="G610" s="62"/>
      <c r="H610" s="62"/>
      <c r="I610" s="62"/>
      <c r="J610" s="62"/>
      <c r="K610" s="62"/>
    </row>
    <row r="611" spans="2:11" ht="15.75" customHeight="1" x14ac:dyDescent="0.25">
      <c r="B611" s="110"/>
      <c r="C611" s="110"/>
      <c r="G611" s="62"/>
      <c r="H611" s="62"/>
      <c r="I611" s="62"/>
      <c r="J611" s="62"/>
      <c r="K611" s="62"/>
    </row>
    <row r="612" spans="2:11" ht="15.75" customHeight="1" x14ac:dyDescent="0.25">
      <c r="B612" s="110"/>
      <c r="C612" s="110"/>
      <c r="G612" s="62"/>
      <c r="H612" s="62"/>
      <c r="I612" s="62"/>
      <c r="J612" s="62"/>
      <c r="K612" s="62"/>
    </row>
    <row r="613" spans="2:11" ht="15.75" customHeight="1" x14ac:dyDescent="0.25">
      <c r="B613" s="110"/>
      <c r="C613" s="110"/>
      <c r="G613" s="62"/>
      <c r="H613" s="62"/>
      <c r="I613" s="62"/>
      <c r="J613" s="62"/>
      <c r="K613" s="62"/>
    </row>
    <row r="614" spans="2:11" ht="15.75" customHeight="1" x14ac:dyDescent="0.25">
      <c r="B614" s="110"/>
      <c r="C614" s="110"/>
      <c r="G614" s="62"/>
      <c r="H614" s="62"/>
      <c r="I614" s="62"/>
      <c r="J614" s="62"/>
      <c r="K614" s="62"/>
    </row>
    <row r="615" spans="2:11" ht="15.75" customHeight="1" x14ac:dyDescent="0.25">
      <c r="B615" s="110"/>
      <c r="C615" s="110"/>
      <c r="G615" s="62"/>
      <c r="H615" s="62"/>
      <c r="I615" s="62"/>
      <c r="J615" s="62"/>
      <c r="K615" s="62"/>
    </row>
    <row r="616" spans="2:11" ht="15.75" customHeight="1" x14ac:dyDescent="0.25">
      <c r="B616" s="110"/>
      <c r="C616" s="110"/>
      <c r="G616" s="62"/>
      <c r="H616" s="62"/>
      <c r="I616" s="62"/>
      <c r="J616" s="62"/>
      <c r="K616" s="62"/>
    </row>
    <row r="617" spans="2:11" ht="15.75" customHeight="1" x14ac:dyDescent="0.25">
      <c r="B617" s="110"/>
      <c r="C617" s="110"/>
      <c r="G617" s="62"/>
      <c r="H617" s="62"/>
      <c r="I617" s="62"/>
      <c r="J617" s="62"/>
      <c r="K617" s="62"/>
    </row>
    <row r="618" spans="2:11" ht="15.75" customHeight="1" x14ac:dyDescent="0.25">
      <c r="B618" s="110"/>
      <c r="C618" s="110"/>
      <c r="G618" s="62"/>
      <c r="H618" s="62"/>
      <c r="I618" s="62"/>
      <c r="J618" s="62"/>
      <c r="K618" s="62"/>
    </row>
    <row r="619" spans="2:11" ht="15.75" customHeight="1" x14ac:dyDescent="0.25">
      <c r="B619" s="110"/>
      <c r="C619" s="110"/>
      <c r="G619" s="62"/>
      <c r="H619" s="62"/>
      <c r="I619" s="62"/>
      <c r="J619" s="62"/>
      <c r="K619" s="62"/>
    </row>
    <row r="620" spans="2:11" ht="15.75" customHeight="1" x14ac:dyDescent="0.25">
      <c r="B620" s="110"/>
      <c r="C620" s="110"/>
      <c r="G620" s="62"/>
      <c r="H620" s="62"/>
      <c r="I620" s="62"/>
      <c r="J620" s="62"/>
      <c r="K620" s="62"/>
    </row>
    <row r="621" spans="2:11" ht="15.75" customHeight="1" x14ac:dyDescent="0.25">
      <c r="B621" s="110"/>
      <c r="C621" s="110"/>
      <c r="G621" s="62"/>
      <c r="H621" s="62"/>
      <c r="I621" s="62"/>
      <c r="J621" s="62"/>
      <c r="K621" s="62"/>
    </row>
    <row r="622" spans="2:11" ht="15.75" customHeight="1" x14ac:dyDescent="0.25">
      <c r="B622" s="110"/>
      <c r="C622" s="110"/>
      <c r="G622" s="62"/>
      <c r="H622" s="62"/>
      <c r="I622" s="62"/>
      <c r="J622" s="62"/>
      <c r="K622" s="62"/>
    </row>
    <row r="623" spans="2:11" ht="15.75" customHeight="1" x14ac:dyDescent="0.25">
      <c r="B623" s="110"/>
      <c r="C623" s="110"/>
      <c r="G623" s="62"/>
      <c r="H623" s="62"/>
      <c r="I623" s="62"/>
      <c r="J623" s="62"/>
      <c r="K623" s="62"/>
    </row>
    <row r="624" spans="2:11" ht="15.75" customHeight="1" x14ac:dyDescent="0.25">
      <c r="B624" s="110"/>
      <c r="C624" s="110"/>
      <c r="G624" s="62"/>
      <c r="H624" s="62"/>
      <c r="I624" s="62"/>
      <c r="J624" s="62"/>
      <c r="K624" s="62"/>
    </row>
    <row r="625" spans="2:11" ht="15.75" customHeight="1" x14ac:dyDescent="0.25">
      <c r="B625" s="110"/>
      <c r="C625" s="110"/>
      <c r="G625" s="62"/>
      <c r="H625" s="62"/>
      <c r="I625" s="62"/>
      <c r="J625" s="62"/>
      <c r="K625" s="62"/>
    </row>
    <row r="626" spans="2:11" ht="15.75" customHeight="1" x14ac:dyDescent="0.25">
      <c r="B626" s="110"/>
      <c r="C626" s="110"/>
      <c r="G626" s="62"/>
      <c r="H626" s="62"/>
      <c r="I626" s="62"/>
      <c r="J626" s="62"/>
      <c r="K626" s="62"/>
    </row>
    <row r="627" spans="2:11" ht="15.75" customHeight="1" x14ac:dyDescent="0.25">
      <c r="B627" s="110"/>
      <c r="C627" s="110"/>
      <c r="G627" s="62"/>
      <c r="H627" s="62"/>
      <c r="I627" s="62"/>
      <c r="J627" s="62"/>
      <c r="K627" s="62"/>
    </row>
    <row r="628" spans="2:11" ht="15.75" customHeight="1" x14ac:dyDescent="0.25">
      <c r="B628" s="110"/>
      <c r="C628" s="110"/>
      <c r="G628" s="62"/>
      <c r="H628" s="62"/>
      <c r="I628" s="62"/>
      <c r="J628" s="62"/>
      <c r="K628" s="62"/>
    </row>
    <row r="629" spans="2:11" ht="15.75" customHeight="1" x14ac:dyDescent="0.25">
      <c r="B629" s="110"/>
      <c r="C629" s="110"/>
      <c r="G629" s="62"/>
      <c r="H629" s="62"/>
      <c r="I629" s="62"/>
      <c r="J629" s="62"/>
      <c r="K629" s="62"/>
    </row>
    <row r="630" spans="2:11" ht="15.75" customHeight="1" x14ac:dyDescent="0.25">
      <c r="B630" s="110"/>
      <c r="C630" s="110"/>
      <c r="G630" s="62"/>
      <c r="H630" s="62"/>
      <c r="I630" s="62"/>
      <c r="J630" s="62"/>
      <c r="K630" s="62"/>
    </row>
    <row r="631" spans="2:11" ht="15.75" customHeight="1" x14ac:dyDescent="0.25">
      <c r="B631" s="110"/>
      <c r="C631" s="110"/>
      <c r="G631" s="62"/>
      <c r="H631" s="62"/>
      <c r="I631" s="62"/>
      <c r="J631" s="62"/>
      <c r="K631" s="62"/>
    </row>
    <row r="632" spans="2:11" ht="15.75" customHeight="1" x14ac:dyDescent="0.25">
      <c r="B632" s="110"/>
      <c r="C632" s="110"/>
      <c r="G632" s="62"/>
      <c r="H632" s="62"/>
      <c r="I632" s="62"/>
      <c r="J632" s="62"/>
      <c r="K632" s="62"/>
    </row>
    <row r="633" spans="2:11" ht="15.75" customHeight="1" x14ac:dyDescent="0.25">
      <c r="B633" s="110"/>
      <c r="C633" s="110"/>
      <c r="G633" s="62"/>
      <c r="H633" s="62"/>
      <c r="I633" s="62"/>
      <c r="J633" s="62"/>
      <c r="K633" s="62"/>
    </row>
    <row r="634" spans="2:11" ht="15.75" customHeight="1" x14ac:dyDescent="0.25">
      <c r="B634" s="110"/>
      <c r="C634" s="110"/>
      <c r="G634" s="62"/>
      <c r="H634" s="62"/>
      <c r="I634" s="62"/>
      <c r="J634" s="62"/>
      <c r="K634" s="62"/>
    </row>
    <row r="635" spans="2:11" ht="15.75" customHeight="1" x14ac:dyDescent="0.25">
      <c r="B635" s="110"/>
      <c r="C635" s="110"/>
      <c r="G635" s="62"/>
      <c r="H635" s="62"/>
      <c r="I635" s="62"/>
      <c r="J635" s="62"/>
      <c r="K635" s="62"/>
    </row>
    <row r="636" spans="2:11" ht="15.75" customHeight="1" x14ac:dyDescent="0.25">
      <c r="B636" s="110"/>
      <c r="C636" s="110"/>
      <c r="G636" s="62"/>
      <c r="H636" s="62"/>
      <c r="I636" s="62"/>
      <c r="J636" s="62"/>
      <c r="K636" s="62"/>
    </row>
    <row r="637" spans="2:11" ht="15.75" customHeight="1" x14ac:dyDescent="0.25">
      <c r="B637" s="110"/>
      <c r="C637" s="110"/>
      <c r="G637" s="62"/>
      <c r="H637" s="62"/>
      <c r="I637" s="62"/>
      <c r="J637" s="62"/>
      <c r="K637" s="62"/>
    </row>
    <row r="638" spans="2:11" ht="15.75" customHeight="1" x14ac:dyDescent="0.25">
      <c r="B638" s="110"/>
      <c r="C638" s="110"/>
      <c r="G638" s="62"/>
      <c r="H638" s="62"/>
      <c r="I638" s="62"/>
      <c r="J638" s="62"/>
      <c r="K638" s="62"/>
    </row>
    <row r="639" spans="2:11" ht="15.75" customHeight="1" x14ac:dyDescent="0.25">
      <c r="B639" s="110"/>
      <c r="C639" s="110"/>
      <c r="G639" s="62"/>
      <c r="H639" s="62"/>
      <c r="I639" s="62"/>
      <c r="J639" s="62"/>
      <c r="K639" s="62"/>
    </row>
    <row r="640" spans="2:11" ht="15.75" customHeight="1" x14ac:dyDescent="0.25">
      <c r="B640" s="110"/>
      <c r="C640" s="110"/>
      <c r="G640" s="62"/>
      <c r="H640" s="62"/>
      <c r="I640" s="62"/>
      <c r="J640" s="62"/>
      <c r="K640" s="62"/>
    </row>
    <row r="641" spans="2:11" ht="15.75" customHeight="1" x14ac:dyDescent="0.25">
      <c r="B641" s="110"/>
      <c r="C641" s="110"/>
      <c r="G641" s="62"/>
      <c r="H641" s="62"/>
      <c r="I641" s="62"/>
      <c r="J641" s="62"/>
      <c r="K641" s="62"/>
    </row>
    <row r="642" spans="2:11" ht="15.75" customHeight="1" x14ac:dyDescent="0.25">
      <c r="B642" s="110"/>
      <c r="C642" s="110"/>
      <c r="G642" s="62"/>
      <c r="H642" s="62"/>
      <c r="I642" s="62"/>
      <c r="J642" s="62"/>
      <c r="K642" s="62"/>
    </row>
    <row r="643" spans="2:11" ht="15.75" customHeight="1" x14ac:dyDescent="0.25">
      <c r="B643" s="110"/>
      <c r="C643" s="110"/>
      <c r="G643" s="62"/>
      <c r="H643" s="62"/>
      <c r="I643" s="62"/>
      <c r="J643" s="62"/>
      <c r="K643" s="62"/>
    </row>
    <row r="644" spans="2:11" ht="15.75" customHeight="1" x14ac:dyDescent="0.25">
      <c r="B644" s="110"/>
      <c r="C644" s="110"/>
      <c r="G644" s="62"/>
      <c r="H644" s="62"/>
      <c r="I644" s="62"/>
      <c r="J644" s="62"/>
      <c r="K644" s="62"/>
    </row>
    <row r="645" spans="2:11" ht="15.75" customHeight="1" x14ac:dyDescent="0.25">
      <c r="B645" s="110"/>
      <c r="C645" s="110"/>
      <c r="G645" s="62"/>
      <c r="H645" s="62"/>
      <c r="I645" s="62"/>
      <c r="J645" s="62"/>
      <c r="K645" s="62"/>
    </row>
    <row r="646" spans="2:11" ht="15.75" customHeight="1" x14ac:dyDescent="0.25">
      <c r="B646" s="110"/>
      <c r="C646" s="110"/>
      <c r="G646" s="62"/>
      <c r="H646" s="62"/>
      <c r="I646" s="62"/>
      <c r="J646" s="62"/>
      <c r="K646" s="62"/>
    </row>
    <row r="647" spans="2:11" ht="15.75" customHeight="1" x14ac:dyDescent="0.25">
      <c r="B647" s="110"/>
      <c r="C647" s="110"/>
      <c r="G647" s="62"/>
      <c r="H647" s="62"/>
      <c r="I647" s="62"/>
      <c r="J647" s="62"/>
      <c r="K647" s="62"/>
    </row>
    <row r="648" spans="2:11" ht="15.75" customHeight="1" x14ac:dyDescent="0.25">
      <c r="B648" s="110"/>
      <c r="C648" s="110"/>
      <c r="G648" s="62"/>
      <c r="H648" s="62"/>
      <c r="I648" s="62"/>
      <c r="J648" s="62"/>
      <c r="K648" s="62"/>
    </row>
    <row r="649" spans="2:11" ht="15.75" customHeight="1" x14ac:dyDescent="0.25">
      <c r="B649" s="110"/>
      <c r="C649" s="110"/>
      <c r="G649" s="62"/>
      <c r="H649" s="62"/>
      <c r="I649" s="62"/>
      <c r="J649" s="62"/>
      <c r="K649" s="62"/>
    </row>
    <row r="650" spans="2:11" ht="15.75" customHeight="1" x14ac:dyDescent="0.25">
      <c r="B650" s="110"/>
      <c r="C650" s="110"/>
      <c r="G650" s="62"/>
      <c r="H650" s="62"/>
      <c r="I650" s="62"/>
      <c r="J650" s="62"/>
      <c r="K650" s="62"/>
    </row>
    <row r="651" spans="2:11" ht="15.75" customHeight="1" x14ac:dyDescent="0.25">
      <c r="B651" s="110"/>
      <c r="C651" s="110"/>
      <c r="G651" s="62"/>
      <c r="H651" s="62"/>
      <c r="I651" s="62"/>
      <c r="J651" s="62"/>
      <c r="K651" s="62"/>
    </row>
    <row r="652" spans="2:11" ht="15.75" customHeight="1" x14ac:dyDescent="0.25">
      <c r="B652" s="110"/>
      <c r="C652" s="110"/>
      <c r="G652" s="62"/>
      <c r="H652" s="62"/>
      <c r="I652" s="62"/>
      <c r="J652" s="62"/>
      <c r="K652" s="62"/>
    </row>
    <row r="653" spans="2:11" ht="15.75" customHeight="1" x14ac:dyDescent="0.25">
      <c r="B653" s="110"/>
      <c r="C653" s="110"/>
      <c r="G653" s="62"/>
      <c r="H653" s="62"/>
      <c r="I653" s="62"/>
      <c r="J653" s="62"/>
      <c r="K653" s="62"/>
    </row>
    <row r="654" spans="2:11" ht="15.75" customHeight="1" x14ac:dyDescent="0.25">
      <c r="B654" s="110"/>
      <c r="C654" s="110"/>
      <c r="G654" s="62"/>
      <c r="H654" s="62"/>
      <c r="I654" s="62"/>
      <c r="J654" s="62"/>
      <c r="K654" s="62"/>
    </row>
    <row r="655" spans="2:11" ht="15.75" customHeight="1" x14ac:dyDescent="0.25">
      <c r="B655" s="110"/>
      <c r="C655" s="110"/>
      <c r="G655" s="62"/>
      <c r="H655" s="62"/>
      <c r="I655" s="62"/>
      <c r="J655" s="62"/>
      <c r="K655" s="62"/>
    </row>
    <row r="656" spans="2:11" ht="15.75" customHeight="1" x14ac:dyDescent="0.25">
      <c r="B656" s="110"/>
      <c r="C656" s="110"/>
      <c r="G656" s="62"/>
      <c r="H656" s="62"/>
      <c r="I656" s="62"/>
      <c r="J656" s="62"/>
      <c r="K656" s="62"/>
    </row>
    <row r="657" spans="2:11" ht="15.75" customHeight="1" x14ac:dyDescent="0.25">
      <c r="B657" s="110"/>
      <c r="C657" s="110"/>
      <c r="G657" s="62"/>
      <c r="H657" s="62"/>
      <c r="I657" s="62"/>
      <c r="J657" s="62"/>
      <c r="K657" s="62"/>
    </row>
    <row r="658" spans="2:11" ht="15.75" customHeight="1" x14ac:dyDescent="0.25">
      <c r="B658" s="110"/>
      <c r="C658" s="110"/>
      <c r="G658" s="62"/>
      <c r="H658" s="62"/>
      <c r="I658" s="62"/>
      <c r="J658" s="62"/>
      <c r="K658" s="62"/>
    </row>
    <row r="659" spans="2:11" ht="15.75" customHeight="1" x14ac:dyDescent="0.25">
      <c r="B659" s="110"/>
      <c r="C659" s="110"/>
      <c r="G659" s="62"/>
      <c r="H659" s="62"/>
      <c r="I659" s="62"/>
      <c r="J659" s="62"/>
      <c r="K659" s="62"/>
    </row>
    <row r="660" spans="2:11" ht="15.75" customHeight="1" x14ac:dyDescent="0.25">
      <c r="B660" s="110"/>
      <c r="C660" s="110"/>
      <c r="G660" s="62"/>
      <c r="H660" s="62"/>
      <c r="I660" s="62"/>
      <c r="J660" s="62"/>
      <c r="K660" s="62"/>
    </row>
    <row r="661" spans="2:11" ht="15.75" customHeight="1" x14ac:dyDescent="0.25">
      <c r="B661" s="110"/>
      <c r="C661" s="110"/>
      <c r="G661" s="62"/>
      <c r="H661" s="62"/>
      <c r="I661" s="62"/>
      <c r="J661" s="62"/>
      <c r="K661" s="62"/>
    </row>
    <row r="662" spans="2:11" ht="15.75" customHeight="1" x14ac:dyDescent="0.25">
      <c r="B662" s="110"/>
      <c r="C662" s="110"/>
      <c r="G662" s="62"/>
      <c r="H662" s="62"/>
      <c r="I662" s="62"/>
      <c r="J662" s="62"/>
      <c r="K662" s="62"/>
    </row>
    <row r="663" spans="2:11" ht="15.75" customHeight="1" x14ac:dyDescent="0.25">
      <c r="B663" s="110"/>
      <c r="C663" s="110"/>
      <c r="G663" s="62"/>
      <c r="H663" s="62"/>
      <c r="I663" s="62"/>
      <c r="J663" s="62"/>
      <c r="K663" s="62"/>
    </row>
    <row r="664" spans="2:11" ht="15.75" customHeight="1" x14ac:dyDescent="0.25">
      <c r="B664" s="110"/>
      <c r="C664" s="110"/>
      <c r="G664" s="62"/>
      <c r="H664" s="62"/>
      <c r="I664" s="62"/>
      <c r="J664" s="62"/>
      <c r="K664" s="62"/>
    </row>
    <row r="665" spans="2:11" ht="15.75" customHeight="1" x14ac:dyDescent="0.25">
      <c r="B665" s="110"/>
      <c r="C665" s="110"/>
      <c r="G665" s="62"/>
      <c r="H665" s="62"/>
      <c r="I665" s="62"/>
      <c r="J665" s="62"/>
      <c r="K665" s="62"/>
    </row>
    <row r="666" spans="2:11" ht="15.75" customHeight="1" x14ac:dyDescent="0.25">
      <c r="B666" s="110"/>
      <c r="C666" s="110"/>
      <c r="G666" s="62"/>
      <c r="H666" s="62"/>
      <c r="I666" s="62"/>
      <c r="J666" s="62"/>
      <c r="K666" s="62"/>
    </row>
    <row r="667" spans="2:11" ht="15.75" customHeight="1" x14ac:dyDescent="0.25">
      <c r="B667" s="110"/>
      <c r="C667" s="110"/>
      <c r="G667" s="62"/>
      <c r="H667" s="62"/>
      <c r="I667" s="62"/>
      <c r="J667" s="62"/>
      <c r="K667" s="62"/>
    </row>
    <row r="668" spans="2:11" ht="15.75" customHeight="1" x14ac:dyDescent="0.25">
      <c r="B668" s="110"/>
      <c r="C668" s="110"/>
      <c r="G668" s="62"/>
      <c r="H668" s="62"/>
      <c r="I668" s="62"/>
      <c r="J668" s="62"/>
      <c r="K668" s="62"/>
    </row>
    <row r="669" spans="2:11" ht="15.75" customHeight="1" x14ac:dyDescent="0.25">
      <c r="B669" s="110"/>
      <c r="C669" s="110"/>
      <c r="G669" s="62"/>
      <c r="H669" s="62"/>
      <c r="I669" s="62"/>
      <c r="J669" s="62"/>
      <c r="K669" s="62"/>
    </row>
    <row r="670" spans="2:11" ht="15.75" customHeight="1" x14ac:dyDescent="0.25">
      <c r="B670" s="110"/>
      <c r="C670" s="110"/>
      <c r="G670" s="62"/>
      <c r="H670" s="62"/>
      <c r="I670" s="62"/>
      <c r="J670" s="62"/>
      <c r="K670" s="62"/>
    </row>
    <row r="671" spans="2:11" ht="15.75" customHeight="1" x14ac:dyDescent="0.25">
      <c r="B671" s="110"/>
      <c r="C671" s="110"/>
      <c r="G671" s="62"/>
      <c r="H671" s="62"/>
      <c r="I671" s="62"/>
      <c r="J671" s="62"/>
      <c r="K671" s="62"/>
    </row>
    <row r="672" spans="2:11" ht="15.75" customHeight="1" x14ac:dyDescent="0.25">
      <c r="B672" s="110"/>
      <c r="C672" s="110"/>
      <c r="G672" s="62"/>
      <c r="H672" s="62"/>
      <c r="I672" s="62"/>
      <c r="J672" s="62"/>
      <c r="K672" s="62"/>
    </row>
    <row r="673" spans="2:11" ht="15.75" customHeight="1" x14ac:dyDescent="0.25">
      <c r="B673" s="110"/>
      <c r="C673" s="110"/>
      <c r="G673" s="62"/>
      <c r="H673" s="62"/>
      <c r="I673" s="62"/>
      <c r="J673" s="62"/>
      <c r="K673" s="62"/>
    </row>
    <row r="674" spans="2:11" ht="15.75" customHeight="1" x14ac:dyDescent="0.25">
      <c r="B674" s="110"/>
      <c r="C674" s="110"/>
      <c r="G674" s="62"/>
      <c r="H674" s="62"/>
      <c r="I674" s="62"/>
      <c r="J674" s="62"/>
      <c r="K674" s="62"/>
    </row>
    <row r="675" spans="2:11" ht="15.75" customHeight="1" x14ac:dyDescent="0.25">
      <c r="B675" s="110"/>
      <c r="C675" s="110"/>
      <c r="G675" s="62"/>
      <c r="H675" s="62"/>
      <c r="I675" s="62"/>
      <c r="J675" s="62"/>
      <c r="K675" s="62"/>
    </row>
    <row r="676" spans="2:11" ht="15.75" customHeight="1" x14ac:dyDescent="0.25">
      <c r="B676" s="110"/>
      <c r="C676" s="110"/>
      <c r="G676" s="62"/>
      <c r="H676" s="62"/>
      <c r="I676" s="62"/>
      <c r="J676" s="62"/>
      <c r="K676" s="62"/>
    </row>
    <row r="677" spans="2:11" ht="15.75" customHeight="1" x14ac:dyDescent="0.25">
      <c r="B677" s="110"/>
      <c r="C677" s="110"/>
      <c r="G677" s="62"/>
      <c r="H677" s="62"/>
      <c r="I677" s="62"/>
      <c r="J677" s="62"/>
      <c r="K677" s="62"/>
    </row>
    <row r="678" spans="2:11" ht="15.75" customHeight="1" x14ac:dyDescent="0.25">
      <c r="B678" s="110"/>
      <c r="C678" s="110"/>
      <c r="G678" s="62"/>
      <c r="H678" s="62"/>
      <c r="I678" s="62"/>
      <c r="J678" s="62"/>
      <c r="K678" s="62"/>
    </row>
    <row r="679" spans="2:11" ht="15.75" customHeight="1" x14ac:dyDescent="0.25">
      <c r="B679" s="110"/>
      <c r="C679" s="110"/>
      <c r="G679" s="62"/>
      <c r="H679" s="62"/>
      <c r="I679" s="62"/>
      <c r="J679" s="62"/>
      <c r="K679" s="62"/>
    </row>
    <row r="680" spans="2:11" ht="15.75" customHeight="1" x14ac:dyDescent="0.25">
      <c r="B680" s="110"/>
      <c r="C680" s="110"/>
      <c r="G680" s="62"/>
      <c r="H680" s="62"/>
      <c r="I680" s="62"/>
      <c r="J680" s="62"/>
      <c r="K680" s="62"/>
    </row>
    <row r="681" spans="2:11" ht="15.75" customHeight="1" x14ac:dyDescent="0.25">
      <c r="B681" s="110"/>
      <c r="C681" s="110"/>
      <c r="G681" s="62"/>
      <c r="H681" s="62"/>
      <c r="I681" s="62"/>
      <c r="J681" s="62"/>
      <c r="K681" s="62"/>
    </row>
    <row r="682" spans="2:11" ht="15.75" customHeight="1" x14ac:dyDescent="0.25">
      <c r="B682" s="110"/>
      <c r="C682" s="110"/>
      <c r="G682" s="62"/>
      <c r="H682" s="62"/>
      <c r="I682" s="62"/>
      <c r="J682" s="62"/>
      <c r="K682" s="62"/>
    </row>
    <row r="683" spans="2:11" ht="15.75" customHeight="1" x14ac:dyDescent="0.25">
      <c r="B683" s="110"/>
      <c r="C683" s="110"/>
      <c r="G683" s="62"/>
      <c r="H683" s="62"/>
      <c r="I683" s="62"/>
      <c r="J683" s="62"/>
      <c r="K683" s="62"/>
    </row>
    <row r="684" spans="2:11" ht="15.75" customHeight="1" x14ac:dyDescent="0.25">
      <c r="B684" s="110"/>
      <c r="C684" s="110"/>
      <c r="G684" s="62"/>
      <c r="H684" s="62"/>
      <c r="I684" s="62"/>
      <c r="J684" s="62"/>
      <c r="K684" s="62"/>
    </row>
    <row r="685" spans="2:11" ht="15.75" customHeight="1" x14ac:dyDescent="0.25">
      <c r="B685" s="110"/>
      <c r="C685" s="110"/>
      <c r="G685" s="62"/>
      <c r="H685" s="62"/>
      <c r="I685" s="62"/>
      <c r="J685" s="62"/>
      <c r="K685" s="62"/>
    </row>
    <row r="686" spans="2:11" ht="15.75" customHeight="1" x14ac:dyDescent="0.25">
      <c r="B686" s="110"/>
      <c r="C686" s="110"/>
      <c r="G686" s="62"/>
      <c r="H686" s="62"/>
      <c r="I686" s="62"/>
      <c r="J686" s="62"/>
      <c r="K686" s="62"/>
    </row>
    <row r="687" spans="2:11" ht="15.75" customHeight="1" x14ac:dyDescent="0.25">
      <c r="B687" s="110"/>
      <c r="C687" s="110"/>
      <c r="G687" s="62"/>
      <c r="H687" s="62"/>
      <c r="I687" s="62"/>
      <c r="J687" s="62"/>
      <c r="K687" s="62"/>
    </row>
    <row r="688" spans="2:11" ht="15.75" customHeight="1" x14ac:dyDescent="0.25">
      <c r="B688" s="110"/>
      <c r="C688" s="110"/>
      <c r="G688" s="62"/>
      <c r="H688" s="62"/>
      <c r="I688" s="62"/>
      <c r="J688" s="62"/>
      <c r="K688" s="62"/>
    </row>
    <row r="689" spans="2:11" ht="15.75" customHeight="1" x14ac:dyDescent="0.25">
      <c r="B689" s="110"/>
      <c r="C689" s="110"/>
      <c r="G689" s="62"/>
      <c r="H689" s="62"/>
      <c r="I689" s="62"/>
      <c r="J689" s="62"/>
      <c r="K689" s="62"/>
    </row>
    <row r="690" spans="2:11" ht="15.75" customHeight="1" x14ac:dyDescent="0.25">
      <c r="B690" s="110"/>
      <c r="C690" s="110"/>
      <c r="G690" s="62"/>
      <c r="H690" s="62"/>
      <c r="I690" s="62"/>
      <c r="J690" s="62"/>
      <c r="K690" s="62"/>
    </row>
    <row r="691" spans="2:11" ht="15.75" customHeight="1" x14ac:dyDescent="0.25">
      <c r="B691" s="110"/>
      <c r="C691" s="110"/>
      <c r="G691" s="62"/>
      <c r="H691" s="62"/>
      <c r="I691" s="62"/>
      <c r="J691" s="62"/>
      <c r="K691" s="62"/>
    </row>
    <row r="692" spans="2:11" ht="15.75" customHeight="1" x14ac:dyDescent="0.25">
      <c r="B692" s="110"/>
      <c r="C692" s="110"/>
      <c r="G692" s="62"/>
      <c r="H692" s="62"/>
      <c r="I692" s="62"/>
      <c r="J692" s="62"/>
      <c r="K692" s="62"/>
    </row>
    <row r="693" spans="2:11" ht="15.75" customHeight="1" x14ac:dyDescent="0.25">
      <c r="B693" s="110"/>
      <c r="C693" s="110"/>
      <c r="G693" s="62"/>
      <c r="H693" s="62"/>
      <c r="I693" s="62"/>
      <c r="J693" s="62"/>
      <c r="K693" s="62"/>
    </row>
    <row r="694" spans="2:11" ht="15.75" customHeight="1" x14ac:dyDescent="0.25">
      <c r="B694" s="110"/>
      <c r="C694" s="110"/>
      <c r="G694" s="62"/>
      <c r="H694" s="62"/>
      <c r="I694" s="62"/>
      <c r="J694" s="62"/>
      <c r="K694" s="62"/>
    </row>
    <row r="695" spans="2:11" ht="15.75" customHeight="1" x14ac:dyDescent="0.25">
      <c r="B695" s="110"/>
      <c r="C695" s="110"/>
      <c r="G695" s="62"/>
      <c r="H695" s="62"/>
      <c r="I695" s="62"/>
      <c r="J695" s="62"/>
      <c r="K695" s="62"/>
    </row>
    <row r="696" spans="2:11" ht="15.75" customHeight="1" x14ac:dyDescent="0.25">
      <c r="B696" s="110"/>
      <c r="C696" s="110"/>
      <c r="G696" s="62"/>
      <c r="H696" s="62"/>
      <c r="I696" s="62"/>
      <c r="J696" s="62"/>
      <c r="K696" s="62"/>
    </row>
    <row r="697" spans="2:11" ht="15.75" customHeight="1" x14ac:dyDescent="0.25">
      <c r="B697" s="110"/>
      <c r="C697" s="110"/>
      <c r="G697" s="62"/>
      <c r="H697" s="62"/>
      <c r="I697" s="62"/>
      <c r="J697" s="62"/>
      <c r="K697" s="62"/>
    </row>
    <row r="698" spans="2:11" ht="15.75" customHeight="1" x14ac:dyDescent="0.25">
      <c r="B698" s="110"/>
      <c r="C698" s="110"/>
      <c r="G698" s="62"/>
      <c r="H698" s="62"/>
      <c r="I698" s="62"/>
      <c r="J698" s="62"/>
      <c r="K698" s="62"/>
    </row>
    <row r="699" spans="2:11" ht="15.75" customHeight="1" x14ac:dyDescent="0.25">
      <c r="B699" s="110"/>
      <c r="C699" s="110"/>
      <c r="G699" s="62"/>
      <c r="H699" s="62"/>
      <c r="I699" s="62"/>
      <c r="J699" s="62"/>
      <c r="K699" s="62"/>
    </row>
    <row r="700" spans="2:11" ht="15.75" customHeight="1" x14ac:dyDescent="0.25">
      <c r="B700" s="110"/>
      <c r="C700" s="110"/>
      <c r="G700" s="62"/>
      <c r="H700" s="62"/>
      <c r="I700" s="62"/>
      <c r="J700" s="62"/>
      <c r="K700" s="62"/>
    </row>
    <row r="701" spans="2:11" ht="15.75" customHeight="1" x14ac:dyDescent="0.25">
      <c r="B701" s="110"/>
      <c r="C701" s="110"/>
      <c r="G701" s="62"/>
      <c r="H701" s="62"/>
      <c r="I701" s="62"/>
      <c r="J701" s="62"/>
      <c r="K701" s="62"/>
    </row>
    <row r="702" spans="2:11" ht="15.75" customHeight="1" x14ac:dyDescent="0.25">
      <c r="B702" s="110"/>
      <c r="C702" s="110"/>
      <c r="G702" s="62"/>
      <c r="H702" s="62"/>
      <c r="I702" s="62"/>
      <c r="J702" s="62"/>
      <c r="K702" s="62"/>
    </row>
    <row r="703" spans="2:11" ht="15.75" customHeight="1" x14ac:dyDescent="0.25">
      <c r="B703" s="110"/>
      <c r="C703" s="110"/>
      <c r="G703" s="62"/>
      <c r="H703" s="62"/>
      <c r="I703" s="62"/>
      <c r="J703" s="62"/>
      <c r="K703" s="62"/>
    </row>
    <row r="704" spans="2:11" ht="15.75" customHeight="1" x14ac:dyDescent="0.25">
      <c r="B704" s="110"/>
      <c r="C704" s="110"/>
      <c r="G704" s="62"/>
      <c r="H704" s="62"/>
      <c r="I704" s="62"/>
      <c r="J704" s="62"/>
      <c r="K704" s="62"/>
    </row>
    <row r="705" spans="2:11" ht="15.75" customHeight="1" x14ac:dyDescent="0.25">
      <c r="B705" s="110"/>
      <c r="C705" s="110"/>
      <c r="G705" s="62"/>
      <c r="H705" s="62"/>
      <c r="I705" s="62"/>
      <c r="J705" s="62"/>
      <c r="K705" s="62"/>
    </row>
    <row r="706" spans="2:11" ht="15.75" customHeight="1" x14ac:dyDescent="0.25">
      <c r="B706" s="110"/>
      <c r="C706" s="110"/>
      <c r="G706" s="62"/>
      <c r="H706" s="62"/>
      <c r="I706" s="62"/>
      <c r="J706" s="62"/>
      <c r="K706" s="62"/>
    </row>
    <row r="707" spans="2:11" ht="15.75" customHeight="1" x14ac:dyDescent="0.25">
      <c r="B707" s="110"/>
      <c r="C707" s="110"/>
      <c r="G707" s="62"/>
      <c r="H707" s="62"/>
      <c r="I707" s="62"/>
      <c r="J707" s="62"/>
      <c r="K707" s="62"/>
    </row>
    <row r="708" spans="2:11" ht="15.75" customHeight="1" x14ac:dyDescent="0.25">
      <c r="B708" s="110"/>
      <c r="C708" s="110"/>
      <c r="G708" s="62"/>
      <c r="H708" s="62"/>
      <c r="I708" s="62"/>
      <c r="J708" s="62"/>
      <c r="K708" s="62"/>
    </row>
    <row r="709" spans="2:11" ht="15.75" customHeight="1" x14ac:dyDescent="0.25">
      <c r="B709" s="110"/>
      <c r="C709" s="110"/>
      <c r="G709" s="62"/>
      <c r="H709" s="62"/>
      <c r="I709" s="62"/>
      <c r="J709" s="62"/>
      <c r="K709" s="62"/>
    </row>
    <row r="710" spans="2:11" ht="15.75" customHeight="1" x14ac:dyDescent="0.25">
      <c r="B710" s="110"/>
      <c r="C710" s="110"/>
      <c r="G710" s="62"/>
      <c r="H710" s="62"/>
      <c r="I710" s="62"/>
      <c r="J710" s="62"/>
      <c r="K710" s="62"/>
    </row>
    <row r="711" spans="2:11" ht="15.75" customHeight="1" x14ac:dyDescent="0.25">
      <c r="B711" s="110"/>
      <c r="C711" s="110"/>
      <c r="G711" s="62"/>
      <c r="H711" s="62"/>
      <c r="I711" s="62"/>
      <c r="J711" s="62"/>
      <c r="K711" s="62"/>
    </row>
    <row r="712" spans="2:11" ht="15.75" customHeight="1" x14ac:dyDescent="0.25">
      <c r="B712" s="110"/>
      <c r="C712" s="110"/>
      <c r="G712" s="62"/>
      <c r="H712" s="62"/>
      <c r="I712" s="62"/>
      <c r="J712" s="62"/>
      <c r="K712" s="62"/>
    </row>
    <row r="713" spans="2:11" ht="15.75" customHeight="1" x14ac:dyDescent="0.25">
      <c r="B713" s="110"/>
      <c r="C713" s="110"/>
      <c r="G713" s="62"/>
      <c r="H713" s="62"/>
      <c r="I713" s="62"/>
      <c r="J713" s="62"/>
      <c r="K713" s="62"/>
    </row>
    <row r="714" spans="2:11" ht="15.75" customHeight="1" x14ac:dyDescent="0.25">
      <c r="B714" s="110"/>
      <c r="C714" s="110"/>
      <c r="G714" s="62"/>
      <c r="H714" s="62"/>
      <c r="I714" s="62"/>
      <c r="J714" s="62"/>
      <c r="K714" s="62"/>
    </row>
    <row r="715" spans="2:11" ht="15.75" customHeight="1" x14ac:dyDescent="0.25">
      <c r="B715" s="110"/>
      <c r="C715" s="110"/>
      <c r="G715" s="62"/>
      <c r="H715" s="62"/>
      <c r="I715" s="62"/>
      <c r="J715" s="62"/>
      <c r="K715" s="62"/>
    </row>
    <row r="716" spans="2:11" ht="15.75" customHeight="1" x14ac:dyDescent="0.25">
      <c r="B716" s="110"/>
      <c r="C716" s="110"/>
      <c r="G716" s="62"/>
      <c r="H716" s="62"/>
      <c r="I716" s="62"/>
      <c r="J716" s="62"/>
      <c r="K716" s="62"/>
    </row>
    <row r="717" spans="2:11" ht="15.75" customHeight="1" x14ac:dyDescent="0.25">
      <c r="B717" s="110"/>
      <c r="C717" s="110"/>
      <c r="G717" s="62"/>
      <c r="H717" s="62"/>
      <c r="I717" s="62"/>
      <c r="J717" s="62"/>
      <c r="K717" s="62"/>
    </row>
    <row r="718" spans="2:11" ht="15.75" customHeight="1" x14ac:dyDescent="0.25">
      <c r="B718" s="110"/>
      <c r="C718" s="110"/>
      <c r="G718" s="62"/>
      <c r="H718" s="62"/>
      <c r="I718" s="62"/>
      <c r="J718" s="62"/>
      <c r="K718" s="62"/>
    </row>
    <row r="719" spans="2:11" ht="15.75" customHeight="1" x14ac:dyDescent="0.25">
      <c r="B719" s="110"/>
      <c r="C719" s="110"/>
      <c r="G719" s="62"/>
      <c r="H719" s="62"/>
      <c r="I719" s="62"/>
      <c r="J719" s="62"/>
      <c r="K719" s="62"/>
    </row>
    <row r="720" spans="2:11" ht="15.75" customHeight="1" x14ac:dyDescent="0.25">
      <c r="B720" s="110"/>
      <c r="C720" s="110"/>
      <c r="G720" s="62"/>
      <c r="H720" s="62"/>
      <c r="I720" s="62"/>
      <c r="J720" s="62"/>
      <c r="K720" s="62"/>
    </row>
    <row r="721" spans="2:11" ht="15.75" customHeight="1" x14ac:dyDescent="0.25">
      <c r="B721" s="110"/>
      <c r="C721" s="110"/>
      <c r="G721" s="62"/>
      <c r="H721" s="62"/>
      <c r="I721" s="62"/>
      <c r="J721" s="62"/>
      <c r="K721" s="62"/>
    </row>
    <row r="722" spans="2:11" ht="15.75" customHeight="1" x14ac:dyDescent="0.25">
      <c r="B722" s="110"/>
      <c r="C722" s="110"/>
      <c r="G722" s="62"/>
      <c r="H722" s="62"/>
      <c r="I722" s="62"/>
      <c r="J722" s="62"/>
      <c r="K722" s="62"/>
    </row>
    <row r="723" spans="2:11" ht="15.75" customHeight="1" x14ac:dyDescent="0.25">
      <c r="B723" s="110"/>
      <c r="C723" s="110"/>
      <c r="G723" s="62"/>
      <c r="H723" s="62"/>
      <c r="I723" s="62"/>
      <c r="J723" s="62"/>
      <c r="K723" s="62"/>
    </row>
    <row r="724" spans="2:11" ht="15.75" customHeight="1" x14ac:dyDescent="0.25">
      <c r="B724" s="110"/>
      <c r="C724" s="110"/>
      <c r="G724" s="62"/>
      <c r="H724" s="62"/>
      <c r="I724" s="62"/>
      <c r="J724" s="62"/>
      <c r="K724" s="62"/>
    </row>
    <row r="725" spans="2:11" ht="15.75" customHeight="1" x14ac:dyDescent="0.25">
      <c r="B725" s="110"/>
      <c r="C725" s="110"/>
      <c r="G725" s="62"/>
      <c r="H725" s="62"/>
      <c r="I725" s="62"/>
      <c r="J725" s="62"/>
      <c r="K725" s="62"/>
    </row>
    <row r="726" spans="2:11" ht="15.75" customHeight="1" x14ac:dyDescent="0.25">
      <c r="B726" s="110"/>
      <c r="C726" s="110"/>
      <c r="G726" s="62"/>
      <c r="H726" s="62"/>
      <c r="I726" s="62"/>
      <c r="J726" s="62"/>
      <c r="K726" s="62"/>
    </row>
    <row r="727" spans="2:11" ht="15.75" customHeight="1" x14ac:dyDescent="0.25">
      <c r="B727" s="110"/>
      <c r="C727" s="110"/>
      <c r="G727" s="62"/>
      <c r="H727" s="62"/>
      <c r="I727" s="62"/>
      <c r="J727" s="62"/>
      <c r="K727" s="62"/>
    </row>
    <row r="728" spans="2:11" ht="15.75" customHeight="1" x14ac:dyDescent="0.25">
      <c r="B728" s="110"/>
      <c r="C728" s="110"/>
      <c r="G728" s="62"/>
      <c r="H728" s="62"/>
      <c r="I728" s="62"/>
      <c r="J728" s="62"/>
      <c r="K728" s="62"/>
    </row>
    <row r="729" spans="2:11" ht="15.75" customHeight="1" x14ac:dyDescent="0.25">
      <c r="B729" s="110"/>
      <c r="C729" s="110"/>
      <c r="G729" s="62"/>
      <c r="H729" s="62"/>
      <c r="I729" s="62"/>
      <c r="J729" s="62"/>
      <c r="K729" s="62"/>
    </row>
    <row r="730" spans="2:11" ht="15.75" customHeight="1" x14ac:dyDescent="0.25">
      <c r="B730" s="110"/>
      <c r="C730" s="110"/>
      <c r="G730" s="62"/>
      <c r="H730" s="62"/>
      <c r="I730" s="62"/>
      <c r="J730" s="62"/>
      <c r="K730" s="62"/>
    </row>
    <row r="731" spans="2:11" ht="15.75" customHeight="1" x14ac:dyDescent="0.25">
      <c r="B731" s="110"/>
      <c r="C731" s="110"/>
      <c r="G731" s="62"/>
      <c r="H731" s="62"/>
      <c r="I731" s="62"/>
      <c r="J731" s="62"/>
      <c r="K731" s="62"/>
    </row>
    <row r="732" spans="2:11" ht="15.75" customHeight="1" x14ac:dyDescent="0.25">
      <c r="B732" s="110"/>
      <c r="C732" s="110"/>
      <c r="G732" s="62"/>
      <c r="H732" s="62"/>
      <c r="I732" s="62"/>
      <c r="J732" s="62"/>
      <c r="K732" s="62"/>
    </row>
    <row r="733" spans="2:11" ht="15.75" customHeight="1" x14ac:dyDescent="0.25">
      <c r="B733" s="110"/>
      <c r="C733" s="110"/>
      <c r="G733" s="62"/>
      <c r="H733" s="62"/>
      <c r="I733" s="62"/>
      <c r="J733" s="62"/>
      <c r="K733" s="62"/>
    </row>
    <row r="734" spans="2:11" ht="15.75" customHeight="1" x14ac:dyDescent="0.25">
      <c r="B734" s="110"/>
      <c r="C734" s="110"/>
      <c r="G734" s="62"/>
      <c r="H734" s="62"/>
      <c r="I734" s="62"/>
      <c r="J734" s="62"/>
      <c r="K734" s="62"/>
    </row>
    <row r="735" spans="2:11" ht="15.75" customHeight="1" x14ac:dyDescent="0.25">
      <c r="B735" s="110"/>
      <c r="C735" s="110"/>
      <c r="G735" s="62"/>
      <c r="H735" s="62"/>
      <c r="I735" s="62"/>
      <c r="J735" s="62"/>
      <c r="K735" s="62"/>
    </row>
    <row r="736" spans="2:11" ht="15.75" customHeight="1" x14ac:dyDescent="0.25">
      <c r="B736" s="110"/>
      <c r="C736" s="110"/>
      <c r="G736" s="62"/>
      <c r="H736" s="62"/>
      <c r="I736" s="62"/>
      <c r="J736" s="62"/>
      <c r="K736" s="62"/>
    </row>
    <row r="737" spans="2:11" ht="15.75" customHeight="1" x14ac:dyDescent="0.25">
      <c r="B737" s="110"/>
      <c r="C737" s="110"/>
      <c r="G737" s="62"/>
      <c r="H737" s="62"/>
      <c r="I737" s="62"/>
      <c r="J737" s="62"/>
      <c r="K737" s="62"/>
    </row>
    <row r="738" spans="2:11" ht="15.75" customHeight="1" x14ac:dyDescent="0.25">
      <c r="B738" s="110"/>
      <c r="C738" s="110"/>
      <c r="G738" s="62"/>
      <c r="H738" s="62"/>
      <c r="I738" s="62"/>
      <c r="J738" s="62"/>
      <c r="K738" s="62"/>
    </row>
    <row r="739" spans="2:11" ht="15.75" customHeight="1" x14ac:dyDescent="0.25">
      <c r="B739" s="110"/>
      <c r="C739" s="110"/>
      <c r="G739" s="62"/>
      <c r="H739" s="62"/>
      <c r="I739" s="62"/>
      <c r="J739" s="62"/>
      <c r="K739" s="62"/>
    </row>
    <row r="740" spans="2:11" ht="15.75" customHeight="1" x14ac:dyDescent="0.25">
      <c r="B740" s="110"/>
      <c r="C740" s="110"/>
      <c r="G740" s="62"/>
      <c r="H740" s="62"/>
      <c r="I740" s="62"/>
      <c r="J740" s="62"/>
      <c r="K740" s="62"/>
    </row>
    <row r="741" spans="2:11" ht="15.75" customHeight="1" x14ac:dyDescent="0.25">
      <c r="B741" s="110"/>
      <c r="C741" s="110"/>
      <c r="G741" s="62"/>
      <c r="H741" s="62"/>
      <c r="I741" s="62"/>
      <c r="J741" s="62"/>
      <c r="K741" s="62"/>
    </row>
    <row r="742" spans="2:11" ht="15.75" customHeight="1" x14ac:dyDescent="0.25">
      <c r="B742" s="110"/>
      <c r="C742" s="110"/>
      <c r="G742" s="62"/>
      <c r="H742" s="62"/>
      <c r="I742" s="62"/>
      <c r="J742" s="62"/>
      <c r="K742" s="62"/>
    </row>
    <row r="743" spans="2:11" ht="15.75" customHeight="1" x14ac:dyDescent="0.25">
      <c r="B743" s="110"/>
      <c r="C743" s="110"/>
      <c r="G743" s="62"/>
      <c r="H743" s="62"/>
      <c r="I743" s="62"/>
      <c r="J743" s="62"/>
      <c r="K743" s="62"/>
    </row>
    <row r="744" spans="2:11" ht="15.75" customHeight="1" x14ac:dyDescent="0.25">
      <c r="B744" s="110"/>
      <c r="C744" s="110"/>
      <c r="G744" s="62"/>
      <c r="H744" s="62"/>
      <c r="I744" s="62"/>
      <c r="J744" s="62"/>
      <c r="K744" s="62"/>
    </row>
    <row r="745" spans="2:11" ht="15.75" customHeight="1" x14ac:dyDescent="0.25">
      <c r="B745" s="110"/>
      <c r="C745" s="110"/>
      <c r="G745" s="62"/>
      <c r="H745" s="62"/>
      <c r="I745" s="62"/>
      <c r="J745" s="62"/>
      <c r="K745" s="62"/>
    </row>
    <row r="746" spans="2:11" ht="15.75" customHeight="1" x14ac:dyDescent="0.25">
      <c r="B746" s="110"/>
      <c r="C746" s="110"/>
      <c r="G746" s="62"/>
      <c r="H746" s="62"/>
      <c r="I746" s="62"/>
      <c r="J746" s="62"/>
      <c r="K746" s="62"/>
    </row>
    <row r="747" spans="2:11" ht="15.75" customHeight="1" x14ac:dyDescent="0.25">
      <c r="B747" s="110"/>
      <c r="C747" s="110"/>
      <c r="G747" s="62"/>
      <c r="H747" s="62"/>
      <c r="I747" s="62"/>
      <c r="J747" s="62"/>
      <c r="K747" s="62"/>
    </row>
    <row r="748" spans="2:11" ht="15.75" customHeight="1" x14ac:dyDescent="0.25">
      <c r="B748" s="110"/>
      <c r="C748" s="110"/>
      <c r="G748" s="62"/>
      <c r="H748" s="62"/>
      <c r="I748" s="62"/>
      <c r="J748" s="62"/>
      <c r="K748" s="62"/>
    </row>
    <row r="749" spans="2:11" ht="15.75" customHeight="1" x14ac:dyDescent="0.25">
      <c r="B749" s="110"/>
      <c r="C749" s="110"/>
      <c r="G749" s="62"/>
      <c r="H749" s="62"/>
      <c r="I749" s="62"/>
      <c r="J749" s="62"/>
      <c r="K749" s="62"/>
    </row>
    <row r="750" spans="2:11" ht="15.75" customHeight="1" x14ac:dyDescent="0.25">
      <c r="B750" s="110"/>
      <c r="C750" s="110"/>
      <c r="G750" s="62"/>
      <c r="H750" s="62"/>
      <c r="I750" s="62"/>
      <c r="J750" s="62"/>
      <c r="K750" s="62"/>
    </row>
    <row r="751" spans="2:11" ht="15.75" customHeight="1" x14ac:dyDescent="0.25">
      <c r="B751" s="110"/>
      <c r="C751" s="110"/>
      <c r="G751" s="62"/>
      <c r="H751" s="62"/>
      <c r="I751" s="62"/>
      <c r="J751" s="62"/>
      <c r="K751" s="62"/>
    </row>
    <row r="752" spans="2:11" ht="15.75" customHeight="1" x14ac:dyDescent="0.25">
      <c r="B752" s="110"/>
      <c r="C752" s="110"/>
      <c r="G752" s="62"/>
      <c r="H752" s="62"/>
      <c r="I752" s="62"/>
      <c r="J752" s="62"/>
      <c r="K752" s="62"/>
    </row>
    <row r="753" spans="2:11" ht="15.75" customHeight="1" x14ac:dyDescent="0.25">
      <c r="B753" s="110"/>
      <c r="C753" s="110"/>
      <c r="G753" s="62"/>
      <c r="H753" s="62"/>
      <c r="I753" s="62"/>
      <c r="J753" s="62"/>
      <c r="K753" s="62"/>
    </row>
    <row r="754" spans="2:11" ht="15.75" customHeight="1" x14ac:dyDescent="0.25">
      <c r="B754" s="110"/>
      <c r="C754" s="110"/>
      <c r="G754" s="62"/>
      <c r="H754" s="62"/>
      <c r="I754" s="62"/>
      <c r="J754" s="62"/>
      <c r="K754" s="62"/>
    </row>
    <row r="755" spans="2:11" ht="15.75" customHeight="1" x14ac:dyDescent="0.25">
      <c r="B755" s="110"/>
      <c r="C755" s="110"/>
      <c r="G755" s="62"/>
      <c r="H755" s="62"/>
      <c r="I755" s="62"/>
      <c r="J755" s="62"/>
      <c r="K755" s="62"/>
    </row>
    <row r="756" spans="2:11" ht="15.75" customHeight="1" x14ac:dyDescent="0.25">
      <c r="B756" s="110"/>
      <c r="C756" s="110"/>
      <c r="G756" s="62"/>
      <c r="H756" s="62"/>
      <c r="I756" s="62"/>
      <c r="J756" s="62"/>
      <c r="K756" s="62"/>
    </row>
    <row r="757" spans="2:11" ht="15.75" customHeight="1" x14ac:dyDescent="0.25">
      <c r="B757" s="110"/>
      <c r="C757" s="110"/>
      <c r="G757" s="62"/>
      <c r="H757" s="62"/>
      <c r="I757" s="62"/>
      <c r="J757" s="62"/>
      <c r="K757" s="62"/>
    </row>
    <row r="758" spans="2:11" ht="15.75" customHeight="1" x14ac:dyDescent="0.25">
      <c r="B758" s="110"/>
      <c r="C758" s="110"/>
      <c r="G758" s="62"/>
      <c r="H758" s="62"/>
      <c r="I758" s="62"/>
      <c r="J758" s="62"/>
      <c r="K758" s="62"/>
    </row>
    <row r="759" spans="2:11" ht="15.75" customHeight="1" x14ac:dyDescent="0.25">
      <c r="B759" s="110"/>
      <c r="C759" s="110"/>
      <c r="G759" s="62"/>
      <c r="H759" s="62"/>
      <c r="I759" s="62"/>
      <c r="J759" s="62"/>
      <c r="K759" s="62"/>
    </row>
    <row r="760" spans="2:11" ht="15.75" customHeight="1" x14ac:dyDescent="0.25">
      <c r="B760" s="110"/>
      <c r="C760" s="110"/>
      <c r="G760" s="62"/>
      <c r="H760" s="62"/>
      <c r="I760" s="62"/>
      <c r="J760" s="62"/>
      <c r="K760" s="62"/>
    </row>
    <row r="761" spans="2:11" ht="15.75" customHeight="1" x14ac:dyDescent="0.25">
      <c r="B761" s="110"/>
      <c r="C761" s="110"/>
      <c r="G761" s="62"/>
      <c r="H761" s="62"/>
      <c r="I761" s="62"/>
      <c r="J761" s="62"/>
      <c r="K761" s="62"/>
    </row>
    <row r="762" spans="2:11" ht="15.75" customHeight="1" x14ac:dyDescent="0.25">
      <c r="B762" s="110"/>
      <c r="C762" s="110"/>
      <c r="G762" s="62"/>
      <c r="H762" s="62"/>
      <c r="I762" s="62"/>
      <c r="J762" s="62"/>
      <c r="K762" s="62"/>
    </row>
    <row r="763" spans="2:11" ht="15.75" customHeight="1" x14ac:dyDescent="0.25">
      <c r="B763" s="110"/>
      <c r="C763" s="110"/>
      <c r="G763" s="62"/>
      <c r="H763" s="62"/>
      <c r="I763" s="62"/>
      <c r="J763" s="62"/>
      <c r="K763" s="62"/>
    </row>
    <row r="764" spans="2:11" ht="15.75" customHeight="1" x14ac:dyDescent="0.25">
      <c r="B764" s="110"/>
      <c r="C764" s="110"/>
      <c r="G764" s="62"/>
      <c r="H764" s="62"/>
      <c r="I764" s="62"/>
      <c r="J764" s="62"/>
      <c r="K764" s="62"/>
    </row>
    <row r="765" spans="2:11" ht="15.75" customHeight="1" x14ac:dyDescent="0.25">
      <c r="B765" s="110"/>
      <c r="C765" s="110"/>
      <c r="G765" s="62"/>
      <c r="H765" s="62"/>
      <c r="I765" s="62"/>
      <c r="J765" s="62"/>
      <c r="K765" s="62"/>
    </row>
    <row r="766" spans="2:11" ht="15.75" customHeight="1" x14ac:dyDescent="0.25">
      <c r="B766" s="110"/>
      <c r="C766" s="110"/>
      <c r="G766" s="62"/>
      <c r="H766" s="62"/>
      <c r="I766" s="62"/>
      <c r="J766" s="62"/>
      <c r="K766" s="62"/>
    </row>
    <row r="767" spans="2:11" ht="15.75" customHeight="1" x14ac:dyDescent="0.25">
      <c r="B767" s="110"/>
      <c r="C767" s="110"/>
      <c r="G767" s="62"/>
      <c r="H767" s="62"/>
      <c r="I767" s="62"/>
      <c r="J767" s="62"/>
      <c r="K767" s="62"/>
    </row>
    <row r="768" spans="2:11" ht="15.75" customHeight="1" x14ac:dyDescent="0.25">
      <c r="B768" s="110"/>
      <c r="C768" s="110"/>
      <c r="G768" s="62"/>
      <c r="H768" s="62"/>
      <c r="I768" s="62"/>
      <c r="J768" s="62"/>
      <c r="K768" s="62"/>
    </row>
    <row r="769" spans="2:11" ht="15.75" customHeight="1" x14ac:dyDescent="0.25">
      <c r="B769" s="110"/>
      <c r="C769" s="110"/>
      <c r="G769" s="62"/>
      <c r="H769" s="62"/>
      <c r="I769" s="62"/>
      <c r="J769" s="62"/>
      <c r="K769" s="62"/>
    </row>
    <row r="770" spans="2:11" ht="15.75" customHeight="1" x14ac:dyDescent="0.25">
      <c r="B770" s="110"/>
      <c r="C770" s="110"/>
      <c r="G770" s="62"/>
      <c r="H770" s="62"/>
      <c r="I770" s="62"/>
      <c r="J770" s="62"/>
      <c r="K770" s="62"/>
    </row>
    <row r="771" spans="2:11" ht="15.75" customHeight="1" x14ac:dyDescent="0.25">
      <c r="B771" s="110"/>
      <c r="C771" s="110"/>
      <c r="G771" s="62"/>
      <c r="H771" s="62"/>
      <c r="I771" s="62"/>
      <c r="J771" s="62"/>
      <c r="K771" s="62"/>
    </row>
    <row r="772" spans="2:11" ht="15.75" customHeight="1" x14ac:dyDescent="0.25">
      <c r="B772" s="110"/>
      <c r="C772" s="110"/>
      <c r="G772" s="62"/>
      <c r="H772" s="62"/>
      <c r="I772" s="62"/>
      <c r="J772" s="62"/>
      <c r="K772" s="62"/>
    </row>
    <row r="773" spans="2:11" ht="15.75" customHeight="1" x14ac:dyDescent="0.25">
      <c r="B773" s="110"/>
      <c r="C773" s="110"/>
      <c r="G773" s="62"/>
      <c r="H773" s="62"/>
      <c r="I773" s="62"/>
      <c r="J773" s="62"/>
      <c r="K773" s="62"/>
    </row>
    <row r="774" spans="2:11" ht="15.75" customHeight="1" x14ac:dyDescent="0.25">
      <c r="B774" s="110"/>
      <c r="C774" s="110"/>
      <c r="G774" s="62"/>
      <c r="H774" s="62"/>
      <c r="I774" s="62"/>
      <c r="J774" s="62"/>
      <c r="K774" s="62"/>
    </row>
    <row r="775" spans="2:11" ht="15.75" customHeight="1" x14ac:dyDescent="0.25">
      <c r="B775" s="110"/>
      <c r="C775" s="110"/>
      <c r="G775" s="62"/>
      <c r="H775" s="62"/>
      <c r="I775" s="62"/>
      <c r="J775" s="62"/>
      <c r="K775" s="62"/>
    </row>
    <row r="776" spans="2:11" ht="15.75" customHeight="1" x14ac:dyDescent="0.25">
      <c r="B776" s="110"/>
      <c r="C776" s="110"/>
      <c r="G776" s="62"/>
      <c r="H776" s="62"/>
      <c r="I776" s="62"/>
      <c r="J776" s="62"/>
      <c r="K776" s="62"/>
    </row>
    <row r="777" spans="2:11" ht="15.75" customHeight="1" x14ac:dyDescent="0.25">
      <c r="B777" s="110"/>
      <c r="C777" s="110"/>
      <c r="G777" s="62"/>
      <c r="H777" s="62"/>
      <c r="I777" s="62"/>
      <c r="J777" s="62"/>
      <c r="K777" s="62"/>
    </row>
    <row r="778" spans="2:11" ht="15.75" customHeight="1" x14ac:dyDescent="0.25">
      <c r="B778" s="110"/>
      <c r="C778" s="110"/>
      <c r="G778" s="62"/>
      <c r="H778" s="62"/>
      <c r="I778" s="62"/>
      <c r="J778" s="62"/>
      <c r="K778" s="62"/>
    </row>
    <row r="779" spans="2:11" ht="15.75" customHeight="1" x14ac:dyDescent="0.25">
      <c r="B779" s="110"/>
      <c r="C779" s="110"/>
      <c r="G779" s="62"/>
      <c r="H779" s="62"/>
      <c r="I779" s="62"/>
      <c r="J779" s="62"/>
      <c r="K779" s="62"/>
    </row>
    <row r="780" spans="2:11" ht="15.75" customHeight="1" x14ac:dyDescent="0.25">
      <c r="B780" s="110"/>
      <c r="C780" s="110"/>
      <c r="G780" s="62"/>
      <c r="H780" s="62"/>
      <c r="I780" s="62"/>
      <c r="J780" s="62"/>
      <c r="K780" s="62"/>
    </row>
    <row r="781" spans="2:11" ht="15.75" customHeight="1" x14ac:dyDescent="0.25">
      <c r="B781" s="110"/>
      <c r="C781" s="110"/>
      <c r="G781" s="62"/>
      <c r="H781" s="62"/>
      <c r="I781" s="62"/>
      <c r="J781" s="62"/>
      <c r="K781" s="62"/>
    </row>
    <row r="782" spans="2:11" ht="15.75" customHeight="1" x14ac:dyDescent="0.25">
      <c r="B782" s="110"/>
      <c r="C782" s="110"/>
      <c r="G782" s="62"/>
      <c r="H782" s="62"/>
      <c r="I782" s="62"/>
      <c r="J782" s="62"/>
      <c r="K782" s="62"/>
    </row>
    <row r="783" spans="2:11" ht="15.75" customHeight="1" x14ac:dyDescent="0.25">
      <c r="B783" s="110"/>
      <c r="C783" s="110"/>
      <c r="G783" s="62"/>
      <c r="H783" s="62"/>
      <c r="I783" s="62"/>
      <c r="J783" s="62"/>
      <c r="K783" s="62"/>
    </row>
    <row r="784" spans="2:11" ht="15.75" customHeight="1" x14ac:dyDescent="0.25">
      <c r="B784" s="110"/>
      <c r="C784" s="110"/>
      <c r="G784" s="62"/>
      <c r="H784" s="62"/>
      <c r="I784" s="62"/>
      <c r="J784" s="62"/>
      <c r="K784" s="62"/>
    </row>
    <row r="785" spans="2:11" ht="15.75" customHeight="1" x14ac:dyDescent="0.25">
      <c r="B785" s="110"/>
      <c r="C785" s="110"/>
      <c r="G785" s="62"/>
      <c r="H785" s="62"/>
      <c r="I785" s="62"/>
      <c r="J785" s="62"/>
      <c r="K785" s="62"/>
    </row>
    <row r="786" spans="2:11" ht="15.75" customHeight="1" x14ac:dyDescent="0.25">
      <c r="B786" s="110"/>
      <c r="C786" s="110"/>
      <c r="G786" s="62"/>
      <c r="H786" s="62"/>
      <c r="I786" s="62"/>
      <c r="J786" s="62"/>
      <c r="K786" s="62"/>
    </row>
    <row r="787" spans="2:11" ht="15.75" customHeight="1" x14ac:dyDescent="0.25">
      <c r="B787" s="110"/>
      <c r="C787" s="110"/>
      <c r="G787" s="62"/>
      <c r="H787" s="62"/>
      <c r="I787" s="62"/>
      <c r="J787" s="62"/>
      <c r="K787" s="62"/>
    </row>
    <row r="788" spans="2:11" ht="15.75" customHeight="1" x14ac:dyDescent="0.25">
      <c r="B788" s="110"/>
      <c r="C788" s="110"/>
      <c r="G788" s="62"/>
      <c r="H788" s="62"/>
      <c r="I788" s="62"/>
      <c r="J788" s="62"/>
      <c r="K788" s="62"/>
    </row>
    <row r="789" spans="2:11" ht="15.75" customHeight="1" x14ac:dyDescent="0.25">
      <c r="B789" s="110"/>
      <c r="C789" s="110"/>
      <c r="G789" s="62"/>
      <c r="H789" s="62"/>
      <c r="I789" s="62"/>
      <c r="J789" s="62"/>
      <c r="K789" s="62"/>
    </row>
    <row r="790" spans="2:11" ht="15.75" customHeight="1" x14ac:dyDescent="0.25">
      <c r="B790" s="110"/>
      <c r="C790" s="110"/>
      <c r="G790" s="62"/>
      <c r="H790" s="62"/>
      <c r="I790" s="62"/>
      <c r="J790" s="62"/>
      <c r="K790" s="62"/>
    </row>
    <row r="791" spans="2:11" ht="15.75" customHeight="1" x14ac:dyDescent="0.25">
      <c r="B791" s="110"/>
      <c r="C791" s="110"/>
      <c r="G791" s="62"/>
      <c r="H791" s="62"/>
      <c r="I791" s="62"/>
      <c r="J791" s="62"/>
      <c r="K791" s="62"/>
    </row>
    <row r="792" spans="2:11" ht="15.75" customHeight="1" x14ac:dyDescent="0.25">
      <c r="B792" s="110"/>
      <c r="C792" s="110"/>
      <c r="G792" s="62"/>
      <c r="H792" s="62"/>
      <c r="I792" s="62"/>
      <c r="J792" s="62"/>
      <c r="K792" s="62"/>
    </row>
    <row r="793" spans="2:11" ht="15.75" customHeight="1" x14ac:dyDescent="0.25">
      <c r="B793" s="110"/>
      <c r="C793" s="110"/>
      <c r="G793" s="62"/>
      <c r="H793" s="62"/>
      <c r="I793" s="62"/>
      <c r="J793" s="62"/>
      <c r="K793" s="62"/>
    </row>
    <row r="794" spans="2:11" ht="15.75" customHeight="1" x14ac:dyDescent="0.25">
      <c r="B794" s="110"/>
      <c r="C794" s="110"/>
      <c r="G794" s="62"/>
      <c r="H794" s="62"/>
      <c r="I794" s="62"/>
      <c r="J794" s="62"/>
      <c r="K794" s="62"/>
    </row>
    <row r="795" spans="2:11" ht="15.75" customHeight="1" x14ac:dyDescent="0.25">
      <c r="B795" s="110"/>
      <c r="C795" s="110"/>
      <c r="G795" s="62"/>
      <c r="H795" s="62"/>
      <c r="I795" s="62"/>
      <c r="J795" s="62"/>
      <c r="K795" s="62"/>
    </row>
    <row r="796" spans="2:11" ht="15.75" customHeight="1" x14ac:dyDescent="0.25">
      <c r="B796" s="110"/>
      <c r="C796" s="110"/>
      <c r="G796" s="62"/>
      <c r="H796" s="62"/>
      <c r="I796" s="62"/>
      <c r="J796" s="62"/>
      <c r="K796" s="62"/>
    </row>
    <row r="797" spans="2:11" ht="15.75" customHeight="1" x14ac:dyDescent="0.25">
      <c r="B797" s="110"/>
      <c r="C797" s="110"/>
      <c r="G797" s="62"/>
      <c r="H797" s="62"/>
      <c r="I797" s="62"/>
      <c r="J797" s="62"/>
      <c r="K797" s="62"/>
    </row>
    <row r="798" spans="2:11" ht="15.75" customHeight="1" x14ac:dyDescent="0.25">
      <c r="B798" s="110"/>
      <c r="C798" s="110"/>
      <c r="G798" s="62"/>
      <c r="H798" s="62"/>
      <c r="I798" s="62"/>
      <c r="J798" s="62"/>
      <c r="K798" s="62"/>
    </row>
    <row r="799" spans="2:11" ht="15.75" customHeight="1" x14ac:dyDescent="0.25">
      <c r="B799" s="110"/>
      <c r="C799" s="110"/>
      <c r="G799" s="62"/>
      <c r="H799" s="62"/>
      <c r="I799" s="62"/>
      <c r="J799" s="62"/>
      <c r="K799" s="62"/>
    </row>
    <row r="800" spans="2:11" ht="15.75" customHeight="1" x14ac:dyDescent="0.25">
      <c r="B800" s="110"/>
      <c r="C800" s="110"/>
      <c r="G800" s="62"/>
      <c r="H800" s="62"/>
      <c r="I800" s="62"/>
      <c r="J800" s="62"/>
      <c r="K800" s="62"/>
    </row>
    <row r="801" spans="2:11" ht="15.75" customHeight="1" x14ac:dyDescent="0.25">
      <c r="B801" s="110"/>
      <c r="C801" s="110"/>
      <c r="G801" s="62"/>
      <c r="H801" s="62"/>
      <c r="I801" s="62"/>
      <c r="J801" s="62"/>
      <c r="K801" s="62"/>
    </row>
    <row r="802" spans="2:11" ht="15.75" customHeight="1" x14ac:dyDescent="0.25">
      <c r="B802" s="110"/>
      <c r="C802" s="110"/>
      <c r="G802" s="62"/>
      <c r="H802" s="62"/>
      <c r="I802" s="62"/>
      <c r="J802" s="62"/>
      <c r="K802" s="62"/>
    </row>
    <row r="803" spans="2:11" ht="15.75" customHeight="1" x14ac:dyDescent="0.25">
      <c r="B803" s="110"/>
      <c r="C803" s="110"/>
      <c r="G803" s="62"/>
      <c r="H803" s="62"/>
      <c r="I803" s="62"/>
      <c r="J803" s="62"/>
      <c r="K803" s="62"/>
    </row>
    <row r="804" spans="2:11" ht="15.75" customHeight="1" x14ac:dyDescent="0.25">
      <c r="B804" s="110"/>
      <c r="C804" s="110"/>
      <c r="G804" s="62"/>
      <c r="H804" s="62"/>
      <c r="I804" s="62"/>
      <c r="J804" s="62"/>
      <c r="K804" s="62"/>
    </row>
    <row r="805" spans="2:11" ht="15.75" customHeight="1" x14ac:dyDescent="0.25">
      <c r="B805" s="110"/>
      <c r="C805" s="110"/>
      <c r="G805" s="62"/>
      <c r="H805" s="62"/>
      <c r="I805" s="62"/>
      <c r="J805" s="62"/>
      <c r="K805" s="62"/>
    </row>
    <row r="806" spans="2:11" ht="15.75" customHeight="1" x14ac:dyDescent="0.25">
      <c r="B806" s="110"/>
      <c r="C806" s="110"/>
      <c r="G806" s="62"/>
      <c r="H806" s="62"/>
      <c r="I806" s="62"/>
      <c r="J806" s="62"/>
      <c r="K806" s="62"/>
    </row>
    <row r="807" spans="2:11" ht="15.75" customHeight="1" x14ac:dyDescent="0.25">
      <c r="B807" s="110"/>
      <c r="C807" s="110"/>
      <c r="G807" s="62"/>
      <c r="H807" s="62"/>
      <c r="I807" s="62"/>
      <c r="J807" s="62"/>
      <c r="K807" s="62"/>
    </row>
    <row r="808" spans="2:11" ht="15.75" customHeight="1" x14ac:dyDescent="0.25">
      <c r="B808" s="110"/>
      <c r="C808" s="110"/>
      <c r="G808" s="62"/>
      <c r="H808" s="62"/>
      <c r="I808" s="62"/>
      <c r="J808" s="62"/>
      <c r="K808" s="62"/>
    </row>
    <row r="809" spans="2:11" ht="15.75" customHeight="1" x14ac:dyDescent="0.25">
      <c r="B809" s="110"/>
      <c r="C809" s="110"/>
      <c r="G809" s="62"/>
      <c r="H809" s="62"/>
      <c r="I809" s="62"/>
      <c r="J809" s="62"/>
      <c r="K809" s="62"/>
    </row>
    <row r="810" spans="2:11" ht="15.75" customHeight="1" x14ac:dyDescent="0.25">
      <c r="B810" s="110"/>
      <c r="C810" s="110"/>
      <c r="G810" s="62"/>
      <c r="H810" s="62"/>
      <c r="I810" s="62"/>
      <c r="J810" s="62"/>
      <c r="K810" s="62"/>
    </row>
    <row r="811" spans="2:11" ht="15.75" customHeight="1" x14ac:dyDescent="0.25">
      <c r="B811" s="110"/>
      <c r="C811" s="110"/>
      <c r="G811" s="62"/>
      <c r="H811" s="62"/>
      <c r="I811" s="62"/>
      <c r="J811" s="62"/>
      <c r="K811" s="62"/>
    </row>
    <row r="812" spans="2:11" ht="15.75" customHeight="1" x14ac:dyDescent="0.25">
      <c r="B812" s="110"/>
      <c r="C812" s="110"/>
      <c r="G812" s="62"/>
      <c r="H812" s="62"/>
      <c r="I812" s="62"/>
      <c r="J812" s="62"/>
      <c r="K812" s="62"/>
    </row>
    <row r="813" spans="2:11" ht="15.75" customHeight="1" x14ac:dyDescent="0.25">
      <c r="B813" s="110"/>
      <c r="C813" s="110"/>
      <c r="G813" s="62"/>
      <c r="H813" s="62"/>
      <c r="I813" s="62"/>
      <c r="J813" s="62"/>
      <c r="K813" s="62"/>
    </row>
    <row r="814" spans="2:11" ht="15.75" customHeight="1" x14ac:dyDescent="0.25">
      <c r="B814" s="110"/>
      <c r="C814" s="110"/>
      <c r="G814" s="62"/>
      <c r="H814" s="62"/>
      <c r="I814" s="62"/>
      <c r="J814" s="62"/>
      <c r="K814" s="62"/>
    </row>
    <row r="815" spans="2:11" ht="15.75" customHeight="1" x14ac:dyDescent="0.25">
      <c r="B815" s="110"/>
      <c r="C815" s="110"/>
      <c r="G815" s="62"/>
      <c r="H815" s="62"/>
      <c r="I815" s="62"/>
      <c r="J815" s="62"/>
      <c r="K815" s="62"/>
    </row>
    <row r="816" spans="2:11" ht="15.75" customHeight="1" x14ac:dyDescent="0.25">
      <c r="B816" s="110"/>
      <c r="C816" s="110"/>
      <c r="G816" s="62"/>
      <c r="H816" s="62"/>
      <c r="I816" s="62"/>
      <c r="J816" s="62"/>
      <c r="K816" s="62"/>
    </row>
    <row r="817" spans="2:11" ht="15.75" customHeight="1" x14ac:dyDescent="0.25">
      <c r="B817" s="110"/>
      <c r="C817" s="110"/>
      <c r="G817" s="62"/>
      <c r="H817" s="62"/>
      <c r="I817" s="62"/>
      <c r="J817" s="62"/>
      <c r="K817" s="62"/>
    </row>
    <row r="818" spans="2:11" ht="15.75" customHeight="1" x14ac:dyDescent="0.25">
      <c r="B818" s="110"/>
      <c r="C818" s="110"/>
      <c r="G818" s="62"/>
      <c r="H818" s="62"/>
      <c r="I818" s="62"/>
      <c r="J818" s="62"/>
      <c r="K818" s="62"/>
    </row>
    <row r="819" spans="2:11" ht="15.75" customHeight="1" x14ac:dyDescent="0.25">
      <c r="B819" s="110"/>
      <c r="C819" s="110"/>
      <c r="G819" s="62"/>
      <c r="H819" s="62"/>
      <c r="I819" s="62"/>
      <c r="J819" s="62"/>
      <c r="K819" s="62"/>
    </row>
    <row r="820" spans="2:11" ht="15.75" customHeight="1" x14ac:dyDescent="0.25">
      <c r="B820" s="110"/>
      <c r="C820" s="110"/>
      <c r="G820" s="62"/>
      <c r="H820" s="62"/>
      <c r="I820" s="62"/>
      <c r="J820" s="62"/>
      <c r="K820" s="62"/>
    </row>
    <row r="821" spans="2:11" ht="15.75" customHeight="1" x14ac:dyDescent="0.25">
      <c r="B821" s="110"/>
      <c r="C821" s="110"/>
      <c r="G821" s="62"/>
      <c r="H821" s="62"/>
      <c r="I821" s="62"/>
      <c r="J821" s="62"/>
      <c r="K821" s="62"/>
    </row>
    <row r="822" spans="2:11" ht="15.75" customHeight="1" x14ac:dyDescent="0.25">
      <c r="B822" s="110"/>
      <c r="C822" s="110"/>
      <c r="G822" s="62"/>
      <c r="H822" s="62"/>
      <c r="I822" s="62"/>
      <c r="J822" s="62"/>
      <c r="K822" s="62"/>
    </row>
    <row r="823" spans="2:11" ht="15.75" customHeight="1" x14ac:dyDescent="0.25">
      <c r="B823" s="110"/>
      <c r="C823" s="110"/>
      <c r="G823" s="62"/>
      <c r="H823" s="62"/>
      <c r="I823" s="62"/>
      <c r="J823" s="62"/>
      <c r="K823" s="62"/>
    </row>
    <row r="824" spans="2:11" ht="15.75" customHeight="1" x14ac:dyDescent="0.25">
      <c r="B824" s="110"/>
      <c r="C824" s="110"/>
      <c r="G824" s="62"/>
      <c r="H824" s="62"/>
      <c r="I824" s="62"/>
      <c r="J824" s="62"/>
      <c r="K824" s="62"/>
    </row>
    <row r="825" spans="2:11" ht="15.75" customHeight="1" x14ac:dyDescent="0.25">
      <c r="B825" s="110"/>
      <c r="C825" s="110"/>
      <c r="G825" s="62"/>
      <c r="H825" s="62"/>
      <c r="I825" s="62"/>
      <c r="J825" s="62"/>
      <c r="K825" s="62"/>
    </row>
    <row r="826" spans="2:11" ht="15.75" customHeight="1" x14ac:dyDescent="0.25">
      <c r="B826" s="110"/>
      <c r="C826" s="110"/>
      <c r="G826" s="62"/>
      <c r="H826" s="62"/>
      <c r="I826" s="62"/>
      <c r="J826" s="62"/>
      <c r="K826" s="62"/>
    </row>
    <row r="827" spans="2:11" ht="15.75" customHeight="1" x14ac:dyDescent="0.25">
      <c r="B827" s="110"/>
      <c r="C827" s="110"/>
      <c r="G827" s="62"/>
      <c r="H827" s="62"/>
      <c r="I827" s="62"/>
      <c r="J827" s="62"/>
      <c r="K827" s="62"/>
    </row>
    <row r="828" spans="2:11" ht="15.75" customHeight="1" x14ac:dyDescent="0.25">
      <c r="B828" s="110"/>
      <c r="C828" s="110"/>
      <c r="G828" s="62"/>
      <c r="H828" s="62"/>
      <c r="I828" s="62"/>
      <c r="J828" s="62"/>
      <c r="K828" s="62"/>
    </row>
    <row r="829" spans="2:11" ht="15.75" customHeight="1" x14ac:dyDescent="0.25">
      <c r="B829" s="110"/>
      <c r="C829" s="110"/>
      <c r="G829" s="62"/>
      <c r="H829" s="62"/>
      <c r="I829" s="62"/>
      <c r="J829" s="62"/>
      <c r="K829" s="62"/>
    </row>
    <row r="830" spans="2:11" ht="15.75" customHeight="1" x14ac:dyDescent="0.25">
      <c r="B830" s="110"/>
      <c r="C830" s="110"/>
      <c r="G830" s="62"/>
      <c r="H830" s="62"/>
      <c r="I830" s="62"/>
      <c r="J830" s="62"/>
      <c r="K830" s="62"/>
    </row>
    <row r="831" spans="2:11" ht="15.75" customHeight="1" x14ac:dyDescent="0.25">
      <c r="B831" s="110"/>
      <c r="C831" s="110"/>
      <c r="G831" s="62"/>
      <c r="H831" s="62"/>
      <c r="I831" s="62"/>
      <c r="J831" s="62"/>
      <c r="K831" s="62"/>
    </row>
    <row r="832" spans="2:11" ht="15.75" customHeight="1" x14ac:dyDescent="0.25">
      <c r="B832" s="110"/>
      <c r="C832" s="110"/>
      <c r="G832" s="62"/>
      <c r="H832" s="62"/>
      <c r="I832" s="62"/>
      <c r="J832" s="62"/>
      <c r="K832" s="62"/>
    </row>
    <row r="833" spans="2:11" ht="15.75" customHeight="1" x14ac:dyDescent="0.25">
      <c r="B833" s="110"/>
      <c r="C833" s="110"/>
      <c r="G833" s="62"/>
      <c r="H833" s="62"/>
      <c r="I833" s="62"/>
      <c r="J833" s="62"/>
      <c r="K833" s="62"/>
    </row>
    <row r="834" spans="2:11" ht="15.75" customHeight="1" x14ac:dyDescent="0.25">
      <c r="B834" s="110"/>
      <c r="C834" s="110"/>
      <c r="G834" s="62"/>
      <c r="H834" s="62"/>
      <c r="I834" s="62"/>
      <c r="J834" s="62"/>
      <c r="K834" s="62"/>
    </row>
    <row r="835" spans="2:11" ht="15.75" customHeight="1" x14ac:dyDescent="0.25">
      <c r="B835" s="110"/>
      <c r="C835" s="110"/>
      <c r="G835" s="62"/>
      <c r="H835" s="62"/>
      <c r="I835" s="62"/>
      <c r="J835" s="62"/>
      <c r="K835" s="62"/>
    </row>
    <row r="836" spans="2:11" ht="15.75" customHeight="1" x14ac:dyDescent="0.25">
      <c r="B836" s="110"/>
      <c r="C836" s="110"/>
      <c r="G836" s="62"/>
      <c r="H836" s="62"/>
      <c r="I836" s="62"/>
      <c r="J836" s="62"/>
      <c r="K836" s="62"/>
    </row>
    <row r="837" spans="2:11" ht="15.75" customHeight="1" x14ac:dyDescent="0.25">
      <c r="B837" s="110"/>
      <c r="C837" s="110"/>
      <c r="G837" s="62"/>
      <c r="H837" s="62"/>
      <c r="I837" s="62"/>
      <c r="J837" s="62"/>
      <c r="K837" s="62"/>
    </row>
    <row r="838" spans="2:11" ht="15.75" customHeight="1" x14ac:dyDescent="0.25">
      <c r="B838" s="110"/>
      <c r="C838" s="110"/>
      <c r="G838" s="62"/>
      <c r="H838" s="62"/>
      <c r="I838" s="62"/>
      <c r="J838" s="62"/>
      <c r="K838" s="62"/>
    </row>
    <row r="839" spans="2:11" ht="15.75" customHeight="1" x14ac:dyDescent="0.25">
      <c r="B839" s="110"/>
      <c r="C839" s="110"/>
      <c r="G839" s="62"/>
      <c r="H839" s="62"/>
      <c r="I839" s="62"/>
      <c r="J839" s="62"/>
      <c r="K839" s="62"/>
    </row>
    <row r="840" spans="2:11" ht="15.75" customHeight="1" x14ac:dyDescent="0.25">
      <c r="B840" s="110"/>
      <c r="C840" s="110"/>
      <c r="G840" s="62"/>
      <c r="H840" s="62"/>
      <c r="I840" s="62"/>
      <c r="J840" s="62"/>
      <c r="K840" s="62"/>
    </row>
    <row r="841" spans="2:11" ht="15.75" customHeight="1" x14ac:dyDescent="0.25">
      <c r="B841" s="110"/>
      <c r="C841" s="110"/>
      <c r="G841" s="62"/>
      <c r="H841" s="62"/>
      <c r="I841" s="62"/>
      <c r="J841" s="62"/>
      <c r="K841" s="62"/>
    </row>
    <row r="842" spans="2:11" ht="15.75" customHeight="1" x14ac:dyDescent="0.25">
      <c r="B842" s="110"/>
      <c r="C842" s="110"/>
      <c r="G842" s="62"/>
      <c r="H842" s="62"/>
      <c r="I842" s="62"/>
      <c r="J842" s="62"/>
      <c r="K842" s="62"/>
    </row>
    <row r="843" spans="2:11" ht="15.75" customHeight="1" x14ac:dyDescent="0.25">
      <c r="B843" s="110"/>
      <c r="C843" s="110"/>
      <c r="G843" s="62"/>
      <c r="H843" s="62"/>
      <c r="I843" s="62"/>
      <c r="J843" s="62"/>
      <c r="K843" s="62"/>
    </row>
    <row r="844" spans="2:11" ht="15.75" customHeight="1" x14ac:dyDescent="0.25">
      <c r="B844" s="110"/>
      <c r="C844" s="110"/>
      <c r="G844" s="62"/>
      <c r="H844" s="62"/>
      <c r="I844" s="62"/>
      <c r="J844" s="62"/>
      <c r="K844" s="62"/>
    </row>
    <row r="845" spans="2:11" ht="15.75" customHeight="1" x14ac:dyDescent="0.25">
      <c r="B845" s="110"/>
      <c r="C845" s="110"/>
      <c r="G845" s="62"/>
      <c r="H845" s="62"/>
      <c r="I845" s="62"/>
      <c r="J845" s="62"/>
      <c r="K845" s="62"/>
    </row>
    <row r="846" spans="2:11" ht="15.75" customHeight="1" x14ac:dyDescent="0.25">
      <c r="B846" s="110"/>
      <c r="C846" s="110"/>
      <c r="G846" s="62"/>
      <c r="H846" s="62"/>
      <c r="I846" s="62"/>
      <c r="J846" s="62"/>
      <c r="K846" s="62"/>
    </row>
    <row r="847" spans="2:11" ht="15.75" customHeight="1" x14ac:dyDescent="0.25">
      <c r="B847" s="110"/>
      <c r="C847" s="110"/>
      <c r="G847" s="62"/>
      <c r="H847" s="62"/>
      <c r="I847" s="62"/>
      <c r="J847" s="62"/>
      <c r="K847" s="62"/>
    </row>
    <row r="848" spans="2:11" ht="15.75" customHeight="1" x14ac:dyDescent="0.25">
      <c r="B848" s="110"/>
      <c r="C848" s="110"/>
      <c r="G848" s="62"/>
      <c r="H848" s="62"/>
      <c r="I848" s="62"/>
      <c r="J848" s="62"/>
      <c r="K848" s="62"/>
    </row>
    <row r="849" spans="2:11" ht="15.75" customHeight="1" x14ac:dyDescent="0.25">
      <c r="B849" s="110"/>
      <c r="C849" s="110"/>
      <c r="G849" s="62"/>
      <c r="H849" s="62"/>
      <c r="I849" s="62"/>
      <c r="J849" s="62"/>
      <c r="K849" s="62"/>
    </row>
    <row r="850" spans="2:11" ht="15.75" customHeight="1" x14ac:dyDescent="0.25">
      <c r="B850" s="110"/>
      <c r="C850" s="110"/>
      <c r="G850" s="62"/>
      <c r="H850" s="62"/>
      <c r="I850" s="62"/>
      <c r="J850" s="62"/>
      <c r="K850" s="62"/>
    </row>
    <row r="851" spans="2:11" ht="15.75" customHeight="1" x14ac:dyDescent="0.25">
      <c r="B851" s="110"/>
      <c r="C851" s="110"/>
      <c r="G851" s="62"/>
      <c r="H851" s="62"/>
      <c r="I851" s="62"/>
      <c r="J851" s="62"/>
      <c r="K851" s="62"/>
    </row>
    <row r="852" spans="2:11" ht="15.75" customHeight="1" x14ac:dyDescent="0.25">
      <c r="B852" s="110"/>
      <c r="C852" s="110"/>
      <c r="G852" s="62"/>
      <c r="H852" s="62"/>
      <c r="I852" s="62"/>
      <c r="J852" s="62"/>
      <c r="K852" s="62"/>
    </row>
    <row r="853" spans="2:11" ht="15.75" customHeight="1" x14ac:dyDescent="0.25">
      <c r="B853" s="110"/>
      <c r="C853" s="110"/>
      <c r="G853" s="62"/>
      <c r="H853" s="62"/>
      <c r="I853" s="62"/>
      <c r="J853" s="62"/>
      <c r="K853" s="62"/>
    </row>
    <row r="854" spans="2:11" ht="15.75" customHeight="1" x14ac:dyDescent="0.25">
      <c r="B854" s="110"/>
      <c r="C854" s="110"/>
      <c r="G854" s="62"/>
      <c r="H854" s="62"/>
      <c r="I854" s="62"/>
      <c r="J854" s="62"/>
      <c r="K854" s="62"/>
    </row>
    <row r="855" spans="2:11" ht="15.75" customHeight="1" x14ac:dyDescent="0.25">
      <c r="B855" s="110"/>
      <c r="C855" s="110"/>
      <c r="G855" s="62"/>
      <c r="H855" s="62"/>
      <c r="I855" s="62"/>
      <c r="J855" s="62"/>
      <c r="K855" s="62"/>
    </row>
    <row r="856" spans="2:11" ht="15.75" customHeight="1" x14ac:dyDescent="0.25">
      <c r="B856" s="110"/>
      <c r="C856" s="110"/>
      <c r="G856" s="62"/>
      <c r="H856" s="62"/>
      <c r="I856" s="62"/>
      <c r="J856" s="62"/>
      <c r="K856" s="62"/>
    </row>
    <row r="857" spans="2:11" ht="15.75" customHeight="1" x14ac:dyDescent="0.25">
      <c r="B857" s="110"/>
      <c r="C857" s="110"/>
      <c r="G857" s="62"/>
      <c r="H857" s="62"/>
      <c r="I857" s="62"/>
      <c r="J857" s="62"/>
      <c r="K857" s="62"/>
    </row>
    <row r="858" spans="2:11" ht="15.75" customHeight="1" x14ac:dyDescent="0.25">
      <c r="B858" s="110"/>
      <c r="C858" s="110"/>
      <c r="G858" s="62"/>
      <c r="H858" s="62"/>
      <c r="I858" s="62"/>
      <c r="J858" s="62"/>
      <c r="K858" s="62"/>
    </row>
    <row r="859" spans="2:11" ht="15.75" customHeight="1" x14ac:dyDescent="0.25">
      <c r="B859" s="110"/>
      <c r="C859" s="110"/>
      <c r="G859" s="62"/>
      <c r="H859" s="62"/>
      <c r="I859" s="62"/>
      <c r="J859" s="62"/>
      <c r="K859" s="62"/>
    </row>
    <row r="860" spans="2:11" ht="15.75" customHeight="1" x14ac:dyDescent="0.25">
      <c r="B860" s="110"/>
      <c r="C860" s="110"/>
      <c r="G860" s="62"/>
      <c r="H860" s="62"/>
      <c r="I860" s="62"/>
      <c r="J860" s="62"/>
      <c r="K860" s="62"/>
    </row>
    <row r="861" spans="2:11" ht="15.75" customHeight="1" x14ac:dyDescent="0.25">
      <c r="B861" s="110"/>
      <c r="C861" s="110"/>
      <c r="G861" s="62"/>
      <c r="H861" s="62"/>
      <c r="I861" s="62"/>
      <c r="J861" s="62"/>
      <c r="K861" s="62"/>
    </row>
    <row r="862" spans="2:11" ht="15.75" customHeight="1" x14ac:dyDescent="0.25">
      <c r="B862" s="110"/>
      <c r="C862" s="110"/>
      <c r="G862" s="62"/>
      <c r="H862" s="62"/>
      <c r="I862" s="62"/>
      <c r="J862" s="62"/>
      <c r="K862" s="62"/>
    </row>
    <row r="863" spans="2:11" ht="15.75" customHeight="1" x14ac:dyDescent="0.25">
      <c r="B863" s="110"/>
      <c r="C863" s="110"/>
      <c r="G863" s="62"/>
      <c r="H863" s="62"/>
      <c r="I863" s="62"/>
      <c r="J863" s="62"/>
      <c r="K863" s="62"/>
    </row>
    <row r="864" spans="2:11" ht="15.75" customHeight="1" x14ac:dyDescent="0.25">
      <c r="B864" s="110"/>
      <c r="C864" s="110"/>
      <c r="G864" s="62"/>
      <c r="H864" s="62"/>
      <c r="I864" s="62"/>
      <c r="J864" s="62"/>
      <c r="K864" s="62"/>
    </row>
    <row r="865" spans="2:11" ht="15.75" customHeight="1" x14ac:dyDescent="0.25">
      <c r="B865" s="110"/>
      <c r="C865" s="110"/>
      <c r="G865" s="62"/>
      <c r="H865" s="62"/>
      <c r="I865" s="62"/>
      <c r="J865" s="62"/>
      <c r="K865" s="62"/>
    </row>
    <row r="866" spans="2:11" ht="15.75" customHeight="1" x14ac:dyDescent="0.25">
      <c r="B866" s="110"/>
      <c r="C866" s="110"/>
      <c r="G866" s="62"/>
      <c r="H866" s="62"/>
      <c r="I866" s="62"/>
      <c r="J866" s="62"/>
      <c r="K866" s="62"/>
    </row>
    <row r="867" spans="2:11" ht="15.75" customHeight="1" x14ac:dyDescent="0.25">
      <c r="B867" s="110"/>
      <c r="C867" s="110"/>
      <c r="G867" s="62"/>
      <c r="H867" s="62"/>
      <c r="I867" s="62"/>
      <c r="J867" s="62"/>
      <c r="K867" s="62"/>
    </row>
    <row r="868" spans="2:11" ht="15.75" customHeight="1" x14ac:dyDescent="0.25">
      <c r="B868" s="110"/>
      <c r="C868" s="110"/>
      <c r="G868" s="62"/>
      <c r="H868" s="62"/>
      <c r="I868" s="62"/>
      <c r="J868" s="62"/>
      <c r="K868" s="62"/>
    </row>
    <row r="869" spans="2:11" ht="15.75" customHeight="1" x14ac:dyDescent="0.25">
      <c r="B869" s="110"/>
      <c r="C869" s="110"/>
      <c r="G869" s="62"/>
      <c r="H869" s="62"/>
      <c r="I869" s="62"/>
      <c r="J869" s="62"/>
      <c r="K869" s="62"/>
    </row>
    <row r="870" spans="2:11" ht="15.75" customHeight="1" x14ac:dyDescent="0.25">
      <c r="B870" s="110"/>
      <c r="C870" s="110"/>
      <c r="G870" s="62"/>
      <c r="H870" s="62"/>
      <c r="I870" s="62"/>
      <c r="J870" s="62"/>
      <c r="K870" s="62"/>
    </row>
    <row r="871" spans="2:11" ht="15.75" customHeight="1" x14ac:dyDescent="0.25">
      <c r="B871" s="110"/>
      <c r="C871" s="110"/>
      <c r="G871" s="62"/>
      <c r="H871" s="62"/>
      <c r="I871" s="62"/>
      <c r="J871" s="62"/>
      <c r="K871" s="62"/>
    </row>
    <row r="872" spans="2:11" ht="15.75" customHeight="1" x14ac:dyDescent="0.25">
      <c r="B872" s="110"/>
      <c r="C872" s="110"/>
      <c r="G872" s="62"/>
      <c r="H872" s="62"/>
      <c r="I872" s="62"/>
      <c r="J872" s="62"/>
      <c r="K872" s="62"/>
    </row>
    <row r="873" spans="2:11" ht="15.75" customHeight="1" x14ac:dyDescent="0.25">
      <c r="B873" s="110"/>
      <c r="C873" s="110"/>
      <c r="G873" s="62"/>
      <c r="H873" s="62"/>
      <c r="I873" s="62"/>
      <c r="J873" s="62"/>
      <c r="K873" s="62"/>
    </row>
    <row r="874" spans="2:11" ht="15.75" customHeight="1" x14ac:dyDescent="0.25">
      <c r="B874" s="110"/>
      <c r="C874" s="110"/>
      <c r="G874" s="62"/>
      <c r="H874" s="62"/>
      <c r="I874" s="62"/>
      <c r="J874" s="62"/>
      <c r="K874" s="62"/>
    </row>
    <row r="875" spans="2:11" ht="15.75" customHeight="1" x14ac:dyDescent="0.25">
      <c r="B875" s="110"/>
      <c r="C875" s="110"/>
      <c r="G875" s="62"/>
      <c r="H875" s="62"/>
      <c r="I875" s="62"/>
      <c r="J875" s="62"/>
      <c r="K875" s="62"/>
    </row>
    <row r="876" spans="2:11" ht="15.75" customHeight="1" x14ac:dyDescent="0.25">
      <c r="B876" s="110"/>
      <c r="C876" s="110"/>
      <c r="G876" s="62"/>
      <c r="H876" s="62"/>
      <c r="I876" s="62"/>
      <c r="J876" s="62"/>
      <c r="K876" s="62"/>
    </row>
    <row r="877" spans="2:11" ht="15.75" customHeight="1" x14ac:dyDescent="0.25">
      <c r="B877" s="110"/>
      <c r="C877" s="110"/>
      <c r="G877" s="62"/>
      <c r="H877" s="62"/>
      <c r="I877" s="62"/>
      <c r="J877" s="62"/>
      <c r="K877" s="62"/>
    </row>
    <row r="878" spans="2:11" ht="15.75" customHeight="1" x14ac:dyDescent="0.25">
      <c r="B878" s="110"/>
      <c r="C878" s="110"/>
      <c r="G878" s="62"/>
      <c r="H878" s="62"/>
      <c r="I878" s="62"/>
      <c r="J878" s="62"/>
      <c r="K878" s="62"/>
    </row>
    <row r="879" spans="2:11" ht="15.75" customHeight="1" x14ac:dyDescent="0.25">
      <c r="B879" s="110"/>
      <c r="C879" s="110"/>
      <c r="G879" s="62"/>
      <c r="H879" s="62"/>
      <c r="I879" s="62"/>
      <c r="J879" s="62"/>
      <c r="K879" s="62"/>
    </row>
    <row r="880" spans="2:11" ht="15.75" customHeight="1" x14ac:dyDescent="0.25">
      <c r="B880" s="110"/>
      <c r="C880" s="110"/>
      <c r="G880" s="62"/>
      <c r="H880" s="62"/>
      <c r="I880" s="62"/>
      <c r="J880" s="62"/>
      <c r="K880" s="62"/>
    </row>
    <row r="881" spans="2:11" ht="15.75" customHeight="1" x14ac:dyDescent="0.25">
      <c r="B881" s="110"/>
      <c r="C881" s="110"/>
      <c r="G881" s="62"/>
      <c r="H881" s="62"/>
      <c r="I881" s="62"/>
      <c r="J881" s="62"/>
      <c r="K881" s="62"/>
    </row>
    <row r="882" spans="2:11" ht="15.75" customHeight="1" x14ac:dyDescent="0.25">
      <c r="B882" s="110"/>
      <c r="C882" s="110"/>
      <c r="G882" s="62"/>
      <c r="H882" s="62"/>
      <c r="I882" s="62"/>
      <c r="J882" s="62"/>
      <c r="K882" s="62"/>
    </row>
    <row r="883" spans="2:11" ht="15.75" customHeight="1" x14ac:dyDescent="0.25">
      <c r="B883" s="110"/>
      <c r="C883" s="110"/>
      <c r="G883" s="62"/>
      <c r="H883" s="62"/>
      <c r="I883" s="62"/>
      <c r="J883" s="62"/>
      <c r="K883" s="62"/>
    </row>
    <row r="884" spans="2:11" ht="15.75" customHeight="1" x14ac:dyDescent="0.25">
      <c r="B884" s="110"/>
      <c r="C884" s="110"/>
      <c r="G884" s="62"/>
      <c r="H884" s="62"/>
      <c r="I884" s="62"/>
      <c r="J884" s="62"/>
      <c r="K884" s="62"/>
    </row>
    <row r="885" spans="2:11" ht="15.75" customHeight="1" x14ac:dyDescent="0.25">
      <c r="B885" s="110"/>
      <c r="C885" s="110"/>
      <c r="G885" s="62"/>
      <c r="H885" s="62"/>
      <c r="I885" s="62"/>
      <c r="J885" s="62"/>
      <c r="K885" s="62"/>
    </row>
    <row r="886" spans="2:11" ht="15.75" customHeight="1" x14ac:dyDescent="0.25">
      <c r="B886" s="110"/>
      <c r="C886" s="110"/>
      <c r="G886" s="62"/>
      <c r="H886" s="62"/>
      <c r="I886" s="62"/>
      <c r="J886" s="62"/>
      <c r="K886" s="62"/>
    </row>
    <row r="887" spans="2:11" ht="15.75" customHeight="1" x14ac:dyDescent="0.25">
      <c r="B887" s="110"/>
      <c r="C887" s="110"/>
      <c r="G887" s="62"/>
      <c r="H887" s="62"/>
      <c r="I887" s="62"/>
      <c r="J887" s="62"/>
      <c r="K887" s="62"/>
    </row>
    <row r="888" spans="2:11" ht="15.75" customHeight="1" x14ac:dyDescent="0.25">
      <c r="B888" s="110"/>
      <c r="C888" s="110"/>
      <c r="G888" s="62"/>
      <c r="H888" s="62"/>
      <c r="I888" s="62"/>
      <c r="J888" s="62"/>
      <c r="K888" s="62"/>
    </row>
    <row r="889" spans="2:11" ht="15.75" customHeight="1" x14ac:dyDescent="0.25">
      <c r="B889" s="110"/>
      <c r="C889" s="110"/>
      <c r="G889" s="62"/>
      <c r="H889" s="62"/>
      <c r="I889" s="62"/>
      <c r="J889" s="62"/>
      <c r="K889" s="62"/>
    </row>
    <row r="890" spans="2:11" ht="15.75" customHeight="1" x14ac:dyDescent="0.25">
      <c r="B890" s="110"/>
      <c r="C890" s="110"/>
      <c r="G890" s="62"/>
      <c r="H890" s="62"/>
      <c r="I890" s="62"/>
      <c r="J890" s="62"/>
      <c r="K890" s="62"/>
    </row>
    <row r="891" spans="2:11" ht="15.75" customHeight="1" x14ac:dyDescent="0.25">
      <c r="B891" s="110"/>
      <c r="C891" s="110"/>
      <c r="G891" s="62"/>
      <c r="H891" s="62"/>
      <c r="I891" s="62"/>
      <c r="J891" s="62"/>
      <c r="K891" s="62"/>
    </row>
    <row r="892" spans="2:11" ht="15.75" customHeight="1" x14ac:dyDescent="0.25">
      <c r="B892" s="110"/>
      <c r="C892" s="110"/>
      <c r="G892" s="62"/>
      <c r="H892" s="62"/>
      <c r="I892" s="62"/>
      <c r="J892" s="62"/>
      <c r="K892" s="62"/>
    </row>
    <row r="893" spans="2:11" ht="15.75" customHeight="1" x14ac:dyDescent="0.25">
      <c r="B893" s="110"/>
      <c r="C893" s="110"/>
      <c r="G893" s="62"/>
      <c r="H893" s="62"/>
      <c r="I893" s="62"/>
      <c r="J893" s="62"/>
      <c r="K893" s="62"/>
    </row>
    <row r="894" spans="2:11" ht="15.75" customHeight="1" x14ac:dyDescent="0.25">
      <c r="B894" s="110"/>
      <c r="C894" s="110"/>
      <c r="G894" s="62"/>
      <c r="H894" s="62"/>
      <c r="I894" s="62"/>
      <c r="J894" s="62"/>
      <c r="K894" s="62"/>
    </row>
    <row r="895" spans="2:11" ht="15.75" customHeight="1" x14ac:dyDescent="0.25">
      <c r="B895" s="110"/>
      <c r="C895" s="110"/>
      <c r="G895" s="62"/>
      <c r="H895" s="62"/>
      <c r="I895" s="62"/>
      <c r="J895" s="62"/>
      <c r="K895" s="62"/>
    </row>
    <row r="896" spans="2:11" ht="15.75" customHeight="1" x14ac:dyDescent="0.25">
      <c r="B896" s="110"/>
      <c r="C896" s="110"/>
      <c r="G896" s="62"/>
      <c r="H896" s="62"/>
      <c r="I896" s="62"/>
      <c r="J896" s="62"/>
      <c r="K896" s="62"/>
    </row>
    <row r="897" spans="2:11" ht="15.75" customHeight="1" x14ac:dyDescent="0.25">
      <c r="B897" s="110"/>
      <c r="C897" s="110"/>
      <c r="G897" s="62"/>
      <c r="H897" s="62"/>
      <c r="I897" s="62"/>
      <c r="J897" s="62"/>
      <c r="K897" s="62"/>
    </row>
    <row r="898" spans="2:11" ht="15.75" customHeight="1" x14ac:dyDescent="0.25">
      <c r="B898" s="110"/>
      <c r="C898" s="110"/>
      <c r="G898" s="62"/>
      <c r="H898" s="62"/>
      <c r="I898" s="62"/>
      <c r="J898" s="62"/>
      <c r="K898" s="62"/>
    </row>
    <row r="899" spans="2:11" ht="15.75" customHeight="1" x14ac:dyDescent="0.25">
      <c r="B899" s="110"/>
      <c r="C899" s="110"/>
      <c r="G899" s="62"/>
      <c r="H899" s="62"/>
      <c r="I899" s="62"/>
      <c r="J899" s="62"/>
      <c r="K899" s="62"/>
    </row>
    <row r="900" spans="2:11" ht="15.75" customHeight="1" x14ac:dyDescent="0.25">
      <c r="B900" s="110"/>
      <c r="C900" s="110"/>
      <c r="G900" s="62"/>
      <c r="H900" s="62"/>
      <c r="I900" s="62"/>
      <c r="J900" s="62"/>
      <c r="K900" s="62"/>
    </row>
    <row r="901" spans="2:11" ht="15.75" customHeight="1" x14ac:dyDescent="0.25">
      <c r="B901" s="110"/>
      <c r="C901" s="110"/>
      <c r="G901" s="62"/>
      <c r="H901" s="62"/>
      <c r="I901" s="62"/>
      <c r="J901" s="62"/>
      <c r="K901" s="62"/>
    </row>
    <row r="902" spans="2:11" ht="15.75" customHeight="1" x14ac:dyDescent="0.25">
      <c r="B902" s="110"/>
      <c r="C902" s="110"/>
      <c r="G902" s="62"/>
      <c r="H902" s="62"/>
      <c r="I902" s="62"/>
      <c r="J902" s="62"/>
      <c r="K902" s="62"/>
    </row>
    <row r="903" spans="2:11" ht="15.75" customHeight="1" x14ac:dyDescent="0.25">
      <c r="B903" s="110"/>
      <c r="C903" s="110"/>
      <c r="G903" s="62"/>
      <c r="H903" s="62"/>
      <c r="I903" s="62"/>
      <c r="J903" s="62"/>
      <c r="K903" s="62"/>
    </row>
    <row r="904" spans="2:11" ht="15.75" customHeight="1" x14ac:dyDescent="0.25">
      <c r="B904" s="110"/>
      <c r="C904" s="110"/>
      <c r="G904" s="62"/>
      <c r="H904" s="62"/>
      <c r="I904" s="62"/>
      <c r="J904" s="62"/>
      <c r="K904" s="62"/>
    </row>
    <row r="905" spans="2:11" ht="15.75" customHeight="1" x14ac:dyDescent="0.25">
      <c r="B905" s="110"/>
      <c r="C905" s="110"/>
      <c r="G905" s="62"/>
      <c r="H905" s="62"/>
      <c r="I905" s="62"/>
      <c r="J905" s="62"/>
      <c r="K905" s="62"/>
    </row>
    <row r="906" spans="2:11" ht="15.75" customHeight="1" x14ac:dyDescent="0.25">
      <c r="B906" s="110"/>
      <c r="C906" s="110"/>
      <c r="G906" s="62"/>
      <c r="H906" s="62"/>
      <c r="I906" s="62"/>
      <c r="J906" s="62"/>
      <c r="K906" s="62"/>
    </row>
    <row r="907" spans="2:11" ht="15.75" customHeight="1" x14ac:dyDescent="0.25">
      <c r="B907" s="110"/>
      <c r="C907" s="110"/>
      <c r="G907" s="62"/>
      <c r="H907" s="62"/>
      <c r="I907" s="62"/>
      <c r="J907" s="62"/>
      <c r="K907" s="62"/>
    </row>
    <row r="908" spans="2:11" ht="15.75" customHeight="1" x14ac:dyDescent="0.25">
      <c r="B908" s="110"/>
      <c r="C908" s="110"/>
      <c r="G908" s="62"/>
      <c r="H908" s="62"/>
      <c r="I908" s="62"/>
      <c r="J908" s="62"/>
      <c r="K908" s="62"/>
    </row>
    <row r="909" spans="2:11" ht="15.75" customHeight="1" x14ac:dyDescent="0.25">
      <c r="B909" s="110"/>
      <c r="C909" s="110"/>
      <c r="G909" s="62"/>
      <c r="H909" s="62"/>
      <c r="I909" s="62"/>
      <c r="J909" s="62"/>
      <c r="K909" s="62"/>
    </row>
    <row r="910" spans="2:11" ht="15.75" customHeight="1" x14ac:dyDescent="0.25">
      <c r="B910" s="110"/>
      <c r="C910" s="110"/>
      <c r="G910" s="62"/>
      <c r="H910" s="62"/>
      <c r="I910" s="62"/>
      <c r="J910" s="62"/>
      <c r="K910" s="62"/>
    </row>
    <row r="911" spans="2:11" ht="15.75" customHeight="1" x14ac:dyDescent="0.25">
      <c r="B911" s="110"/>
      <c r="C911" s="110"/>
      <c r="G911" s="62"/>
      <c r="H911" s="62"/>
      <c r="I911" s="62"/>
      <c r="J911" s="62"/>
      <c r="K911" s="62"/>
    </row>
    <row r="912" spans="2:11" ht="15.75" customHeight="1" x14ac:dyDescent="0.25">
      <c r="B912" s="110"/>
      <c r="C912" s="110"/>
      <c r="G912" s="62"/>
      <c r="H912" s="62"/>
      <c r="I912" s="62"/>
      <c r="J912" s="62"/>
      <c r="K912" s="62"/>
    </row>
    <row r="913" spans="2:11" ht="15.75" customHeight="1" x14ac:dyDescent="0.25">
      <c r="B913" s="110"/>
      <c r="C913" s="110"/>
      <c r="G913" s="62"/>
      <c r="H913" s="62"/>
      <c r="I913" s="62"/>
      <c r="J913" s="62"/>
      <c r="K913" s="62"/>
    </row>
    <row r="914" spans="2:11" ht="15.75" customHeight="1" x14ac:dyDescent="0.25">
      <c r="B914" s="110"/>
      <c r="C914" s="110"/>
      <c r="G914" s="62"/>
      <c r="H914" s="62"/>
      <c r="I914" s="62"/>
      <c r="J914" s="62"/>
      <c r="K914" s="62"/>
    </row>
    <row r="915" spans="2:11" ht="15.75" customHeight="1" x14ac:dyDescent="0.25">
      <c r="B915" s="110"/>
      <c r="C915" s="110"/>
      <c r="G915" s="62"/>
      <c r="H915" s="62"/>
      <c r="I915" s="62"/>
      <c r="J915" s="62"/>
      <c r="K915" s="62"/>
    </row>
    <row r="916" spans="2:11" ht="15.75" customHeight="1" x14ac:dyDescent="0.25">
      <c r="B916" s="110"/>
      <c r="C916" s="110"/>
      <c r="G916" s="62"/>
      <c r="H916" s="62"/>
      <c r="I916" s="62"/>
      <c r="J916" s="62"/>
      <c r="K916" s="62"/>
    </row>
    <row r="917" spans="2:11" ht="15.75" customHeight="1" x14ac:dyDescent="0.25">
      <c r="B917" s="110"/>
      <c r="C917" s="110"/>
      <c r="G917" s="62"/>
      <c r="H917" s="62"/>
      <c r="I917" s="62"/>
      <c r="J917" s="62"/>
      <c r="K917" s="62"/>
    </row>
    <row r="918" spans="2:11" ht="15.75" customHeight="1" x14ac:dyDescent="0.25">
      <c r="B918" s="110"/>
      <c r="C918" s="110"/>
      <c r="G918" s="62"/>
      <c r="H918" s="62"/>
      <c r="I918" s="62"/>
      <c r="J918" s="62"/>
      <c r="K918" s="62"/>
    </row>
    <row r="919" spans="2:11" ht="15.75" customHeight="1" x14ac:dyDescent="0.25">
      <c r="B919" s="110"/>
      <c r="C919" s="110"/>
      <c r="G919" s="62"/>
      <c r="H919" s="62"/>
      <c r="I919" s="62"/>
      <c r="J919" s="62"/>
      <c r="K919" s="62"/>
    </row>
    <row r="920" spans="2:11" ht="15.75" customHeight="1" x14ac:dyDescent="0.25">
      <c r="B920" s="110"/>
      <c r="C920" s="110"/>
      <c r="G920" s="62"/>
      <c r="H920" s="62"/>
      <c r="I920" s="62"/>
      <c r="J920" s="62"/>
      <c r="K920" s="62"/>
    </row>
    <row r="921" spans="2:11" ht="15.75" customHeight="1" x14ac:dyDescent="0.25">
      <c r="B921" s="110"/>
      <c r="C921" s="110"/>
      <c r="G921" s="62"/>
      <c r="H921" s="62"/>
      <c r="I921" s="62"/>
      <c r="J921" s="62"/>
      <c r="K921" s="62"/>
    </row>
    <row r="922" spans="2:11" ht="15.75" customHeight="1" x14ac:dyDescent="0.25">
      <c r="B922" s="110"/>
      <c r="C922" s="110"/>
      <c r="G922" s="62"/>
      <c r="H922" s="62"/>
      <c r="I922" s="62"/>
      <c r="J922" s="62"/>
      <c r="K922" s="62"/>
    </row>
    <row r="923" spans="2:11" ht="15.75" customHeight="1" x14ac:dyDescent="0.25">
      <c r="B923" s="110"/>
      <c r="C923" s="110"/>
      <c r="G923" s="62"/>
      <c r="H923" s="62"/>
      <c r="I923" s="62"/>
      <c r="J923" s="62"/>
      <c r="K923" s="62"/>
    </row>
    <row r="924" spans="2:11" ht="15.75" customHeight="1" x14ac:dyDescent="0.25">
      <c r="B924" s="110"/>
      <c r="C924" s="110"/>
      <c r="G924" s="62"/>
      <c r="H924" s="62"/>
      <c r="I924" s="62"/>
      <c r="J924" s="62"/>
      <c r="K924" s="62"/>
    </row>
    <row r="925" spans="2:11" ht="15.75" customHeight="1" x14ac:dyDescent="0.25">
      <c r="B925" s="110"/>
      <c r="C925" s="110"/>
      <c r="G925" s="62"/>
      <c r="H925" s="62"/>
      <c r="I925" s="62"/>
      <c r="J925" s="62"/>
      <c r="K925" s="62"/>
    </row>
    <row r="926" spans="2:11" ht="15.75" customHeight="1" x14ac:dyDescent="0.25">
      <c r="B926" s="110"/>
      <c r="C926" s="110"/>
      <c r="G926" s="62"/>
      <c r="H926" s="62"/>
      <c r="I926" s="62"/>
      <c r="J926" s="62"/>
      <c r="K926" s="62"/>
    </row>
    <row r="927" spans="2:11" ht="15.75" customHeight="1" x14ac:dyDescent="0.25">
      <c r="B927" s="110"/>
      <c r="C927" s="110"/>
      <c r="G927" s="62"/>
      <c r="H927" s="62"/>
      <c r="I927" s="62"/>
      <c r="J927" s="62"/>
      <c r="K927" s="62"/>
    </row>
    <row r="928" spans="2:11" ht="15.75" customHeight="1" x14ac:dyDescent="0.25">
      <c r="B928" s="110"/>
      <c r="C928" s="110"/>
      <c r="G928" s="62"/>
      <c r="H928" s="62"/>
      <c r="I928" s="62"/>
      <c r="J928" s="62"/>
      <c r="K928" s="62"/>
    </row>
    <row r="929" spans="2:11" ht="15.75" customHeight="1" x14ac:dyDescent="0.25">
      <c r="B929" s="110"/>
      <c r="C929" s="110"/>
      <c r="G929" s="62"/>
      <c r="H929" s="62"/>
      <c r="I929" s="62"/>
      <c r="J929" s="62"/>
      <c r="K929" s="62"/>
    </row>
    <row r="930" spans="2:11" ht="15.75" customHeight="1" x14ac:dyDescent="0.25">
      <c r="B930" s="110"/>
      <c r="C930" s="110"/>
      <c r="G930" s="62"/>
      <c r="H930" s="62"/>
      <c r="I930" s="62"/>
      <c r="J930" s="62"/>
      <c r="K930" s="62"/>
    </row>
    <row r="931" spans="2:11" ht="15.75" customHeight="1" x14ac:dyDescent="0.25">
      <c r="B931" s="110"/>
      <c r="C931" s="110"/>
      <c r="G931" s="62"/>
      <c r="H931" s="62"/>
      <c r="I931" s="62"/>
      <c r="J931" s="62"/>
      <c r="K931" s="62"/>
    </row>
    <row r="932" spans="2:11" ht="15.75" customHeight="1" x14ac:dyDescent="0.25">
      <c r="B932" s="110"/>
      <c r="C932" s="110"/>
      <c r="G932" s="62"/>
      <c r="H932" s="62"/>
      <c r="I932" s="62"/>
      <c r="J932" s="62"/>
      <c r="K932" s="62"/>
    </row>
    <row r="933" spans="2:11" ht="15.75" customHeight="1" x14ac:dyDescent="0.25">
      <c r="B933" s="110"/>
      <c r="C933" s="110"/>
      <c r="G933" s="62"/>
      <c r="H933" s="62"/>
      <c r="I933" s="62"/>
      <c r="J933" s="62"/>
      <c r="K933" s="62"/>
    </row>
    <row r="934" spans="2:11" ht="15.75" customHeight="1" x14ac:dyDescent="0.25">
      <c r="B934" s="110"/>
      <c r="C934" s="110"/>
      <c r="G934" s="62"/>
      <c r="H934" s="62"/>
      <c r="I934" s="62"/>
      <c r="J934" s="62"/>
      <c r="K934" s="62"/>
    </row>
    <row r="935" spans="2:11" ht="15.75" customHeight="1" x14ac:dyDescent="0.25">
      <c r="B935" s="110"/>
      <c r="C935" s="110"/>
      <c r="G935" s="62"/>
      <c r="H935" s="62"/>
      <c r="I935" s="62"/>
      <c r="J935" s="62"/>
      <c r="K935" s="62"/>
    </row>
    <row r="936" spans="2:11" ht="15.75" customHeight="1" x14ac:dyDescent="0.25">
      <c r="B936" s="110"/>
      <c r="C936" s="110"/>
      <c r="G936" s="62"/>
      <c r="H936" s="62"/>
      <c r="I936" s="62"/>
      <c r="J936" s="62"/>
      <c r="K936" s="62"/>
    </row>
    <row r="937" spans="2:11" ht="15.75" customHeight="1" x14ac:dyDescent="0.25">
      <c r="B937" s="110"/>
      <c r="C937" s="110"/>
      <c r="G937" s="62"/>
      <c r="H937" s="62"/>
      <c r="I937" s="62"/>
      <c r="J937" s="62"/>
      <c r="K937" s="62"/>
    </row>
    <row r="938" spans="2:11" ht="15.75" customHeight="1" x14ac:dyDescent="0.25">
      <c r="B938" s="110"/>
      <c r="C938" s="110"/>
      <c r="G938" s="62"/>
      <c r="H938" s="62"/>
      <c r="I938" s="62"/>
      <c r="J938" s="62"/>
      <c r="K938" s="62"/>
    </row>
    <row r="939" spans="2:11" ht="15.75" customHeight="1" x14ac:dyDescent="0.25">
      <c r="B939" s="110"/>
      <c r="C939" s="110"/>
      <c r="G939" s="62"/>
      <c r="H939" s="62"/>
      <c r="I939" s="62"/>
      <c r="J939" s="62"/>
      <c r="K939" s="62"/>
    </row>
    <row r="940" spans="2:11" ht="15.75" customHeight="1" x14ac:dyDescent="0.25">
      <c r="B940" s="110"/>
      <c r="C940" s="110"/>
      <c r="G940" s="62"/>
      <c r="H940" s="62"/>
      <c r="I940" s="62"/>
      <c r="J940" s="62"/>
      <c r="K940" s="62"/>
    </row>
    <row r="941" spans="2:11" ht="15.75" customHeight="1" x14ac:dyDescent="0.25">
      <c r="B941" s="110"/>
      <c r="C941" s="110"/>
      <c r="G941" s="62"/>
      <c r="H941" s="62"/>
      <c r="I941" s="62"/>
      <c r="J941" s="62"/>
      <c r="K941" s="62"/>
    </row>
    <row r="942" spans="2:11" ht="15.75" customHeight="1" x14ac:dyDescent="0.25">
      <c r="B942" s="110"/>
      <c r="C942" s="110"/>
      <c r="G942" s="62"/>
      <c r="H942" s="62"/>
      <c r="I942" s="62"/>
      <c r="J942" s="62"/>
      <c r="K942" s="62"/>
    </row>
    <row r="943" spans="2:11" ht="15.75" customHeight="1" x14ac:dyDescent="0.25">
      <c r="B943" s="110"/>
      <c r="C943" s="110"/>
      <c r="G943" s="62"/>
      <c r="H943" s="62"/>
      <c r="I943" s="62"/>
      <c r="J943" s="62"/>
      <c r="K943" s="62"/>
    </row>
    <row r="944" spans="2:11" ht="15.75" customHeight="1" x14ac:dyDescent="0.25">
      <c r="B944" s="110"/>
      <c r="C944" s="110"/>
      <c r="G944" s="62"/>
      <c r="H944" s="62"/>
      <c r="I944" s="62"/>
      <c r="J944" s="62"/>
      <c r="K944" s="62"/>
    </row>
    <row r="945" spans="2:11" ht="15.75" customHeight="1" x14ac:dyDescent="0.25">
      <c r="B945" s="110"/>
      <c r="C945" s="110"/>
      <c r="G945" s="62"/>
      <c r="H945" s="62"/>
      <c r="I945" s="62"/>
      <c r="J945" s="62"/>
      <c r="K945" s="62"/>
    </row>
    <row r="946" spans="2:11" ht="15.75" customHeight="1" x14ac:dyDescent="0.25">
      <c r="B946" s="110"/>
      <c r="C946" s="110"/>
      <c r="G946" s="62"/>
      <c r="H946" s="62"/>
      <c r="I946" s="62"/>
      <c r="J946" s="62"/>
      <c r="K946" s="62"/>
    </row>
    <row r="947" spans="2:11" ht="15.75" customHeight="1" x14ac:dyDescent="0.25">
      <c r="B947" s="110"/>
      <c r="C947" s="110"/>
      <c r="G947" s="62"/>
      <c r="H947" s="62"/>
      <c r="I947" s="62"/>
      <c r="J947" s="62"/>
      <c r="K947" s="62"/>
    </row>
    <row r="948" spans="2:11" ht="15.75" customHeight="1" x14ac:dyDescent="0.25">
      <c r="B948" s="110"/>
      <c r="C948" s="110"/>
      <c r="G948" s="62"/>
      <c r="H948" s="62"/>
      <c r="I948" s="62"/>
      <c r="J948" s="62"/>
      <c r="K948" s="62"/>
    </row>
    <row r="949" spans="2:11" ht="15.75" customHeight="1" x14ac:dyDescent="0.25">
      <c r="B949" s="110"/>
      <c r="C949" s="110"/>
      <c r="G949" s="62"/>
      <c r="H949" s="62"/>
      <c r="I949" s="62"/>
      <c r="J949" s="62"/>
      <c r="K949" s="62"/>
    </row>
    <row r="950" spans="2:11" ht="15.75" customHeight="1" x14ac:dyDescent="0.25">
      <c r="B950" s="110"/>
      <c r="C950" s="110"/>
      <c r="G950" s="62"/>
      <c r="H950" s="62"/>
      <c r="I950" s="62"/>
      <c r="J950" s="62"/>
      <c r="K950" s="62"/>
    </row>
    <row r="951" spans="2:11" ht="15.75" customHeight="1" x14ac:dyDescent="0.25">
      <c r="B951" s="110"/>
      <c r="C951" s="110"/>
      <c r="G951" s="62"/>
      <c r="H951" s="62"/>
      <c r="I951" s="62"/>
      <c r="J951" s="62"/>
      <c r="K951" s="62"/>
    </row>
    <row r="952" spans="2:11" ht="15.75" customHeight="1" x14ac:dyDescent="0.25">
      <c r="B952" s="110"/>
      <c r="C952" s="110"/>
      <c r="G952" s="62"/>
      <c r="H952" s="62"/>
      <c r="I952" s="62"/>
      <c r="J952" s="62"/>
      <c r="K952" s="62"/>
    </row>
    <row r="953" spans="2:11" ht="15.75" customHeight="1" x14ac:dyDescent="0.25">
      <c r="B953" s="110"/>
      <c r="C953" s="110"/>
      <c r="G953" s="62"/>
      <c r="H953" s="62"/>
      <c r="I953" s="62"/>
      <c r="J953" s="62"/>
      <c r="K953" s="62"/>
    </row>
    <row r="954" spans="2:11" ht="15.75" customHeight="1" x14ac:dyDescent="0.25">
      <c r="B954" s="110"/>
      <c r="C954" s="110"/>
      <c r="G954" s="62"/>
      <c r="H954" s="62"/>
      <c r="I954" s="62"/>
      <c r="J954" s="62"/>
      <c r="K954" s="62"/>
    </row>
    <row r="955" spans="2:11" ht="15.75" customHeight="1" x14ac:dyDescent="0.25">
      <c r="B955" s="110"/>
      <c r="C955" s="110"/>
      <c r="G955" s="62"/>
      <c r="H955" s="62"/>
      <c r="I955" s="62"/>
      <c r="J955" s="62"/>
      <c r="K955" s="62"/>
    </row>
    <row r="956" spans="2:11" ht="15.75" customHeight="1" x14ac:dyDescent="0.25">
      <c r="B956" s="110"/>
      <c r="C956" s="110"/>
      <c r="G956" s="62"/>
      <c r="H956" s="62"/>
      <c r="I956" s="62"/>
      <c r="J956" s="62"/>
      <c r="K956" s="62"/>
    </row>
    <row r="957" spans="2:11" ht="15.75" customHeight="1" x14ac:dyDescent="0.25">
      <c r="B957" s="110"/>
      <c r="C957" s="110"/>
      <c r="G957" s="62"/>
      <c r="H957" s="62"/>
      <c r="I957" s="62"/>
      <c r="J957" s="62"/>
      <c r="K957" s="62"/>
    </row>
    <row r="958" spans="2:11" ht="15.75" customHeight="1" x14ac:dyDescent="0.25">
      <c r="B958" s="110"/>
      <c r="C958" s="110"/>
      <c r="G958" s="62"/>
      <c r="H958" s="62"/>
      <c r="I958" s="62"/>
      <c r="J958" s="62"/>
      <c r="K958" s="62"/>
    </row>
    <row r="959" spans="2:11" ht="15.75" customHeight="1" x14ac:dyDescent="0.25">
      <c r="B959" s="110"/>
      <c r="C959" s="110"/>
      <c r="G959" s="62"/>
      <c r="H959" s="62"/>
      <c r="I959" s="62"/>
      <c r="J959" s="62"/>
      <c r="K959" s="62"/>
    </row>
    <row r="960" spans="2:11" ht="15.75" customHeight="1" x14ac:dyDescent="0.25">
      <c r="B960" s="110"/>
      <c r="C960" s="110"/>
      <c r="G960" s="62"/>
      <c r="H960" s="62"/>
      <c r="I960" s="62"/>
      <c r="J960" s="62"/>
      <c r="K960" s="62"/>
    </row>
    <row r="961" spans="2:11" ht="15.75" customHeight="1" x14ac:dyDescent="0.25">
      <c r="B961" s="110"/>
      <c r="C961" s="110"/>
      <c r="G961" s="62"/>
      <c r="H961" s="62"/>
      <c r="I961" s="62"/>
      <c r="J961" s="62"/>
      <c r="K961" s="62"/>
    </row>
    <row r="962" spans="2:11" ht="15.75" customHeight="1" x14ac:dyDescent="0.25">
      <c r="B962" s="110"/>
      <c r="C962" s="110"/>
      <c r="G962" s="62"/>
      <c r="H962" s="62"/>
      <c r="I962" s="62"/>
      <c r="J962" s="62"/>
      <c r="K962" s="62"/>
    </row>
    <row r="963" spans="2:11" ht="15.75" customHeight="1" x14ac:dyDescent="0.25">
      <c r="B963" s="110"/>
      <c r="C963" s="110"/>
      <c r="G963" s="62"/>
      <c r="H963" s="62"/>
      <c r="I963" s="62"/>
      <c r="J963" s="62"/>
      <c r="K963" s="62"/>
    </row>
    <row r="964" spans="2:11" ht="15.75" customHeight="1" x14ac:dyDescent="0.25">
      <c r="B964" s="110"/>
      <c r="C964" s="110"/>
      <c r="G964" s="62"/>
      <c r="H964" s="62"/>
      <c r="I964" s="62"/>
      <c r="J964" s="62"/>
      <c r="K964" s="62"/>
    </row>
    <row r="965" spans="2:11" ht="15.75" customHeight="1" x14ac:dyDescent="0.25">
      <c r="B965" s="110"/>
      <c r="C965" s="110"/>
      <c r="G965" s="62"/>
      <c r="H965" s="62"/>
      <c r="I965" s="62"/>
      <c r="J965" s="62"/>
      <c r="K965" s="62"/>
    </row>
    <row r="966" spans="2:11" ht="15.75" customHeight="1" x14ac:dyDescent="0.25">
      <c r="B966" s="110"/>
      <c r="C966" s="110"/>
      <c r="G966" s="62"/>
      <c r="H966" s="62"/>
      <c r="I966" s="62"/>
      <c r="J966" s="62"/>
      <c r="K966" s="62"/>
    </row>
    <row r="967" spans="2:11" ht="15.75" customHeight="1" x14ac:dyDescent="0.25">
      <c r="B967" s="110"/>
      <c r="C967" s="110"/>
      <c r="G967" s="62"/>
      <c r="H967" s="62"/>
      <c r="I967" s="62"/>
      <c r="J967" s="62"/>
      <c r="K967" s="62"/>
    </row>
    <row r="968" spans="2:11" ht="15.75" customHeight="1" x14ac:dyDescent="0.25">
      <c r="B968" s="110"/>
      <c r="C968" s="110"/>
      <c r="G968" s="62"/>
      <c r="H968" s="62"/>
      <c r="I968" s="62"/>
      <c r="J968" s="62"/>
      <c r="K968" s="62"/>
    </row>
    <row r="969" spans="2:11" ht="15.75" customHeight="1" x14ac:dyDescent="0.25">
      <c r="B969" s="110"/>
      <c r="C969" s="110"/>
      <c r="G969" s="62"/>
      <c r="H969" s="62"/>
      <c r="I969" s="62"/>
      <c r="J969" s="62"/>
      <c r="K969" s="62"/>
    </row>
    <row r="970" spans="2:11" ht="15.75" customHeight="1" x14ac:dyDescent="0.25">
      <c r="B970" s="110"/>
      <c r="C970" s="110"/>
      <c r="G970" s="62"/>
      <c r="H970" s="62"/>
      <c r="I970" s="62"/>
      <c r="J970" s="62"/>
      <c r="K970" s="62"/>
    </row>
    <row r="971" spans="2:11" ht="15.75" customHeight="1" x14ac:dyDescent="0.25">
      <c r="B971" s="110"/>
      <c r="C971" s="110"/>
      <c r="G971" s="62"/>
      <c r="H971" s="62"/>
      <c r="I971" s="62"/>
      <c r="J971" s="62"/>
      <c r="K971" s="62"/>
    </row>
    <row r="972" spans="2:11" ht="15.75" customHeight="1" x14ac:dyDescent="0.25">
      <c r="B972" s="110"/>
      <c r="C972" s="110"/>
      <c r="G972" s="62"/>
      <c r="H972" s="62"/>
      <c r="I972" s="62"/>
      <c r="J972" s="62"/>
      <c r="K972" s="62"/>
    </row>
    <row r="973" spans="2:11" ht="15.75" customHeight="1" x14ac:dyDescent="0.25">
      <c r="B973" s="110"/>
      <c r="C973" s="110"/>
      <c r="G973" s="62"/>
      <c r="H973" s="62"/>
      <c r="I973" s="62"/>
      <c r="J973" s="62"/>
      <c r="K973" s="62"/>
    </row>
    <row r="974" spans="2:11" ht="15.75" customHeight="1" x14ac:dyDescent="0.25">
      <c r="B974" s="110"/>
      <c r="C974" s="110"/>
      <c r="G974" s="62"/>
      <c r="H974" s="62"/>
      <c r="I974" s="62"/>
      <c r="J974" s="62"/>
      <c r="K974" s="62"/>
    </row>
    <row r="975" spans="2:11" ht="15.75" customHeight="1" x14ac:dyDescent="0.25">
      <c r="B975" s="110"/>
      <c r="C975" s="110"/>
      <c r="G975" s="62"/>
      <c r="H975" s="62"/>
      <c r="I975" s="62"/>
      <c r="J975" s="62"/>
      <c r="K975" s="62"/>
    </row>
    <row r="976" spans="2:11" ht="15.75" customHeight="1" x14ac:dyDescent="0.25">
      <c r="B976" s="110"/>
      <c r="C976" s="110"/>
      <c r="G976" s="62"/>
      <c r="H976" s="62"/>
      <c r="I976" s="62"/>
      <c r="J976" s="62"/>
      <c r="K976" s="62"/>
    </row>
    <row r="977" spans="2:11" ht="15.75" customHeight="1" x14ac:dyDescent="0.25">
      <c r="B977" s="110"/>
      <c r="C977" s="110"/>
      <c r="G977" s="62"/>
      <c r="H977" s="62"/>
      <c r="I977" s="62"/>
      <c r="J977" s="62"/>
      <c r="K977" s="62"/>
    </row>
    <row r="978" spans="2:11" ht="15.75" customHeight="1" x14ac:dyDescent="0.25">
      <c r="B978" s="110"/>
      <c r="C978" s="110"/>
      <c r="G978" s="62"/>
      <c r="H978" s="62"/>
      <c r="I978" s="62"/>
      <c r="J978" s="62"/>
      <c r="K978" s="62"/>
    </row>
    <row r="979" spans="2:11" ht="15.75" customHeight="1" x14ac:dyDescent="0.25">
      <c r="B979" s="110"/>
      <c r="C979" s="110"/>
      <c r="G979" s="62"/>
      <c r="H979" s="62"/>
      <c r="I979" s="62"/>
      <c r="J979" s="62"/>
      <c r="K979" s="62"/>
    </row>
    <row r="980" spans="2:11" ht="15.75" customHeight="1" x14ac:dyDescent="0.25">
      <c r="B980" s="110"/>
      <c r="C980" s="110"/>
      <c r="G980" s="62"/>
      <c r="H980" s="62"/>
      <c r="I980" s="62"/>
      <c r="J980" s="62"/>
      <c r="K980" s="62"/>
    </row>
    <row r="981" spans="2:11" ht="15.75" customHeight="1" x14ac:dyDescent="0.25">
      <c r="B981" s="110"/>
      <c r="C981" s="110"/>
      <c r="G981" s="62"/>
      <c r="H981" s="62"/>
      <c r="I981" s="62"/>
      <c r="J981" s="62"/>
      <c r="K981" s="62"/>
    </row>
    <row r="982" spans="2:11" ht="15.75" customHeight="1" x14ac:dyDescent="0.25">
      <c r="B982" s="110"/>
      <c r="C982" s="110"/>
      <c r="G982" s="62"/>
      <c r="H982" s="62"/>
      <c r="I982" s="62"/>
      <c r="J982" s="62"/>
      <c r="K982" s="62"/>
    </row>
    <row r="983" spans="2:11" ht="15.75" customHeight="1" x14ac:dyDescent="0.25">
      <c r="B983" s="110"/>
      <c r="C983" s="110"/>
      <c r="G983" s="62"/>
      <c r="H983" s="62"/>
      <c r="I983" s="62"/>
      <c r="J983" s="62"/>
      <c r="K983" s="62"/>
    </row>
    <row r="984" spans="2:11" ht="15.75" customHeight="1" x14ac:dyDescent="0.25">
      <c r="B984" s="110"/>
      <c r="C984" s="110"/>
      <c r="G984" s="62"/>
      <c r="H984" s="62"/>
      <c r="I984" s="62"/>
      <c r="J984" s="62"/>
      <c r="K984" s="62"/>
    </row>
    <row r="985" spans="2:11" ht="15.75" customHeight="1" x14ac:dyDescent="0.25">
      <c r="B985" s="110"/>
      <c r="C985" s="110"/>
      <c r="G985" s="62"/>
      <c r="H985" s="62"/>
      <c r="I985" s="62"/>
      <c r="J985" s="62"/>
      <c r="K985" s="62"/>
    </row>
    <row r="986" spans="2:11" ht="15.75" customHeight="1" x14ac:dyDescent="0.25">
      <c r="B986" s="110"/>
      <c r="C986" s="110"/>
      <c r="G986" s="62"/>
      <c r="H986" s="62"/>
      <c r="I986" s="62"/>
      <c r="J986" s="62"/>
      <c r="K986" s="62"/>
    </row>
    <row r="987" spans="2:11" ht="15.75" customHeight="1" x14ac:dyDescent="0.25">
      <c r="B987" s="110"/>
      <c r="C987" s="110"/>
      <c r="G987" s="62"/>
      <c r="H987" s="62"/>
      <c r="I987" s="62"/>
      <c r="J987" s="62"/>
      <c r="K987" s="62"/>
    </row>
    <row r="988" spans="2:11" ht="15.75" customHeight="1" x14ac:dyDescent="0.25">
      <c r="B988" s="110"/>
      <c r="C988" s="110"/>
      <c r="G988" s="62"/>
      <c r="H988" s="62"/>
      <c r="I988" s="62"/>
      <c r="J988" s="62"/>
      <c r="K988" s="62"/>
    </row>
    <row r="989" spans="2:11" ht="15.75" customHeight="1" x14ac:dyDescent="0.25">
      <c r="B989" s="110"/>
      <c r="C989" s="110"/>
      <c r="G989" s="62"/>
      <c r="H989" s="62"/>
      <c r="I989" s="62"/>
      <c r="J989" s="62"/>
      <c r="K989" s="62"/>
    </row>
    <row r="990" spans="2:11" ht="15.75" customHeight="1" x14ac:dyDescent="0.25">
      <c r="B990" s="110"/>
      <c r="C990" s="110"/>
      <c r="G990" s="62"/>
      <c r="H990" s="62"/>
      <c r="I990" s="62"/>
      <c r="J990" s="62"/>
      <c r="K990" s="62"/>
    </row>
    <row r="991" spans="2:11" ht="15.75" customHeight="1" x14ac:dyDescent="0.25">
      <c r="B991" s="110"/>
      <c r="C991" s="110"/>
      <c r="G991" s="62"/>
      <c r="H991" s="62"/>
      <c r="I991" s="62"/>
      <c r="J991" s="62"/>
      <c r="K991" s="62"/>
    </row>
    <row r="992" spans="2:11" ht="15.75" customHeight="1" x14ac:dyDescent="0.25">
      <c r="B992" s="110"/>
      <c r="C992" s="110"/>
      <c r="G992" s="62"/>
      <c r="H992" s="62"/>
      <c r="I992" s="62"/>
      <c r="J992" s="62"/>
      <c r="K992" s="62"/>
    </row>
    <row r="993" spans="2:11" ht="15.75" customHeight="1" x14ac:dyDescent="0.25">
      <c r="B993" s="110"/>
      <c r="C993" s="110"/>
      <c r="G993" s="62"/>
      <c r="H993" s="62"/>
      <c r="I993" s="62"/>
      <c r="J993" s="62"/>
      <c r="K993" s="62"/>
    </row>
    <row r="994" spans="2:11" ht="15.75" customHeight="1" x14ac:dyDescent="0.25">
      <c r="B994" s="110"/>
      <c r="C994" s="110"/>
      <c r="G994" s="62"/>
      <c r="H994" s="62"/>
      <c r="I994" s="62"/>
      <c r="J994" s="62"/>
      <c r="K994" s="62"/>
    </row>
    <row r="995" spans="2:11" ht="15.75" customHeight="1" x14ac:dyDescent="0.25">
      <c r="B995" s="110"/>
      <c r="C995" s="110"/>
      <c r="G995" s="62"/>
      <c r="H995" s="62"/>
      <c r="I995" s="62"/>
      <c r="J995" s="62"/>
      <c r="K995" s="62"/>
    </row>
    <row r="996" spans="2:11" ht="15.75" customHeight="1" x14ac:dyDescent="0.25">
      <c r="B996" s="110"/>
      <c r="C996" s="110"/>
      <c r="G996" s="62"/>
      <c r="H996" s="62"/>
      <c r="I996" s="62"/>
      <c r="J996" s="62"/>
      <c r="K996" s="62"/>
    </row>
    <row r="997" spans="2:11" ht="15.75" customHeight="1" x14ac:dyDescent="0.25">
      <c r="B997" s="110"/>
      <c r="C997" s="110"/>
      <c r="G997" s="62"/>
      <c r="H997" s="62"/>
      <c r="I997" s="62"/>
      <c r="J997" s="62"/>
      <c r="K997" s="62"/>
    </row>
    <row r="998" spans="2:11" ht="15.75" customHeight="1" x14ac:dyDescent="0.25">
      <c r="B998" s="110"/>
      <c r="C998" s="110"/>
      <c r="G998" s="62"/>
      <c r="H998" s="62"/>
      <c r="I998" s="62"/>
      <c r="J998" s="62"/>
      <c r="K998" s="62"/>
    </row>
    <row r="999" spans="2:11" ht="15.75" customHeight="1" x14ac:dyDescent="0.25">
      <c r="B999" s="110"/>
      <c r="C999" s="110"/>
      <c r="G999" s="62"/>
      <c r="H999" s="62"/>
      <c r="I999" s="62"/>
      <c r="J999" s="62"/>
      <c r="K999" s="62"/>
    </row>
    <row r="1000" spans="2:11" ht="15.75" customHeight="1" x14ac:dyDescent="0.25">
      <c r="B1000" s="110"/>
      <c r="C1000" s="110"/>
      <c r="G1000" s="62"/>
      <c r="H1000" s="62"/>
      <c r="I1000" s="62"/>
      <c r="J1000" s="62"/>
      <c r="K1000" s="62"/>
    </row>
  </sheetData>
  <mergeCells count="7">
    <mergeCell ref="B64:C64"/>
    <mergeCell ref="B107:E107"/>
    <mergeCell ref="B7:D7"/>
    <mergeCell ref="B8:F8"/>
    <mergeCell ref="B9:F9"/>
    <mergeCell ref="B11:C11"/>
    <mergeCell ref="B62:D62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 x14ac:dyDescent="0.25"/>
  <cols>
    <col min="1" max="1" width="5" customWidth="1"/>
    <col min="2" max="2" width="4.5703125" customWidth="1"/>
    <col min="3" max="3" width="45.140625" customWidth="1"/>
    <col min="4" max="4" width="19.28515625" customWidth="1"/>
    <col min="5" max="5" width="18.42578125" customWidth="1"/>
    <col min="6" max="6" width="17.28515625" customWidth="1"/>
    <col min="7" max="7" width="17.7109375" customWidth="1"/>
    <col min="8" max="8" width="16.7109375" customWidth="1"/>
    <col min="9" max="9" width="17.28515625" customWidth="1"/>
    <col min="10" max="10" width="16.140625" customWidth="1"/>
    <col min="11" max="11" width="17.7109375" customWidth="1"/>
    <col min="12" max="12" width="16.28515625" customWidth="1"/>
    <col min="13" max="13" width="22.28515625" customWidth="1"/>
    <col min="14" max="14" width="17.5703125" customWidth="1"/>
    <col min="15" max="15" width="11.7109375" customWidth="1"/>
    <col min="16" max="26" width="9" customWidth="1"/>
  </cols>
  <sheetData>
    <row r="1" spans="1:26" ht="12.75" customHeight="1" x14ac:dyDescent="0.25">
      <c r="A1" s="149"/>
      <c r="B1" s="149"/>
      <c r="C1" s="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49"/>
      <c r="B2" s="149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49"/>
      <c r="B3" s="149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49"/>
      <c r="B4" s="14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151"/>
      <c r="B5" s="151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175"/>
      <c r="B6" s="175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2.75" customHeight="1" x14ac:dyDescent="0.25">
      <c r="A7" s="152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" customHeight="1" x14ac:dyDescent="0.25">
      <c r="A8" s="374" t="s">
        <v>1</v>
      </c>
      <c r="B8" s="372"/>
      <c r="C8" s="372"/>
      <c r="D8" s="372"/>
      <c r="E8" s="372"/>
      <c r="F8" s="372"/>
      <c r="G8" s="372"/>
      <c r="H8" s="372"/>
      <c r="I8" s="372"/>
      <c r="J8" s="372"/>
      <c r="K8" s="372"/>
      <c r="L8" s="372"/>
      <c r="M8" s="372"/>
      <c r="N8" s="372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2.75" customHeight="1" x14ac:dyDescent="0.25">
      <c r="A9" s="371" t="s">
        <v>426</v>
      </c>
      <c r="B9" s="372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2.75" customHeight="1" x14ac:dyDescent="0.25">
      <c r="A10" s="175"/>
      <c r="B10" s="175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25.5" customHeight="1" x14ac:dyDescent="0.25">
      <c r="A11" s="396" t="s">
        <v>427</v>
      </c>
      <c r="B11" s="378"/>
      <c r="C11" s="153" t="s">
        <v>4</v>
      </c>
      <c r="D11" s="100" t="s">
        <v>531</v>
      </c>
      <c r="E11" s="100" t="s">
        <v>532</v>
      </c>
      <c r="F11" s="100" t="s">
        <v>533</v>
      </c>
      <c r="G11" s="100" t="s">
        <v>308</v>
      </c>
      <c r="H11" s="100" t="s">
        <v>534</v>
      </c>
      <c r="I11" s="100" t="s">
        <v>535</v>
      </c>
      <c r="J11" s="100" t="s">
        <v>536</v>
      </c>
      <c r="K11" s="100" t="s">
        <v>537</v>
      </c>
      <c r="L11" s="100" t="s">
        <v>538</v>
      </c>
      <c r="M11" s="100" t="s">
        <v>539</v>
      </c>
      <c r="N11" s="100" t="s">
        <v>540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7.5" customHeight="1" x14ac:dyDescent="0.25">
      <c r="A12" s="176"/>
      <c r="B12" s="176"/>
      <c r="C12" s="8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</row>
    <row r="13" spans="1:26" ht="12.75" customHeight="1" x14ac:dyDescent="0.25">
      <c r="A13" s="177">
        <v>1</v>
      </c>
      <c r="B13" s="177"/>
      <c r="C13" s="178" t="s">
        <v>430</v>
      </c>
      <c r="D13" s="179">
        <f t="shared" ref="D13:N13" si="0">+D14+D22+D23+D26+D28+D29+D30</f>
        <v>1140203560</v>
      </c>
      <c r="E13" s="179">
        <f t="shared" si="0"/>
        <v>426618256</v>
      </c>
      <c r="F13" s="179">
        <f t="shared" si="0"/>
        <v>38159875</v>
      </c>
      <c r="G13" s="179">
        <f t="shared" si="0"/>
        <v>490681224</v>
      </c>
      <c r="H13" s="179">
        <f t="shared" si="0"/>
        <v>63380809</v>
      </c>
      <c r="I13" s="179">
        <f t="shared" si="0"/>
        <v>21079093</v>
      </c>
      <c r="J13" s="179">
        <f t="shared" si="0"/>
        <v>100284303</v>
      </c>
      <c r="K13" s="179">
        <f t="shared" si="0"/>
        <v>0</v>
      </c>
      <c r="L13" s="179">
        <f t="shared" si="0"/>
        <v>0</v>
      </c>
      <c r="M13" s="179">
        <f t="shared" si="0"/>
        <v>0</v>
      </c>
      <c r="N13" s="179">
        <f t="shared" si="0"/>
        <v>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2.75" customHeight="1" x14ac:dyDescent="0.25">
      <c r="A14" s="180" t="s">
        <v>431</v>
      </c>
      <c r="B14" s="180" t="s">
        <v>133</v>
      </c>
      <c r="C14" s="164" t="s">
        <v>432</v>
      </c>
      <c r="D14" s="179">
        <f t="shared" ref="D14:N14" si="1">SUM(D15:D21)</f>
        <v>505918186</v>
      </c>
      <c r="E14" s="179">
        <f t="shared" si="1"/>
        <v>135574173</v>
      </c>
      <c r="F14" s="179">
        <f t="shared" si="1"/>
        <v>12170574</v>
      </c>
      <c r="G14" s="179">
        <f t="shared" si="1"/>
        <v>229341447</v>
      </c>
      <c r="H14" s="179">
        <f t="shared" si="1"/>
        <v>63380809</v>
      </c>
      <c r="I14" s="179">
        <f t="shared" si="1"/>
        <v>1500000</v>
      </c>
      <c r="J14" s="179">
        <f t="shared" si="1"/>
        <v>63951183</v>
      </c>
      <c r="K14" s="179">
        <f t="shared" si="1"/>
        <v>0</v>
      </c>
      <c r="L14" s="179">
        <f t="shared" si="1"/>
        <v>0</v>
      </c>
      <c r="M14" s="179">
        <f t="shared" si="1"/>
        <v>0</v>
      </c>
      <c r="N14" s="179">
        <f t="shared" si="1"/>
        <v>0</v>
      </c>
      <c r="O14" s="8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2.75" customHeight="1" x14ac:dyDescent="0.25">
      <c r="A15" s="181"/>
      <c r="B15" s="181"/>
      <c r="C15" s="160" t="s">
        <v>433</v>
      </c>
      <c r="D15" s="182">
        <f t="shared" ref="D15:D21" si="2">SUM(E15:N15)</f>
        <v>87278364</v>
      </c>
      <c r="E15" s="183">
        <f>+HAC!C15</f>
        <v>11289996</v>
      </c>
      <c r="F15" s="183">
        <f>+HAC!C16</f>
        <v>1938520</v>
      </c>
      <c r="G15" s="183">
        <f>+HAC!C17</f>
        <v>5012239</v>
      </c>
      <c r="H15" s="183">
        <f>+HAC!C18</f>
        <v>63380809</v>
      </c>
      <c r="I15" s="183">
        <f>+HAC!C19</f>
        <v>1500000</v>
      </c>
      <c r="J15" s="183">
        <f>+HAC!C21</f>
        <v>4156800</v>
      </c>
      <c r="K15" s="183">
        <f>+HAC!C22</f>
        <v>0</v>
      </c>
      <c r="L15" s="183">
        <f>+HAC!C23</f>
        <v>0</v>
      </c>
      <c r="M15" s="183">
        <v>0</v>
      </c>
      <c r="N15" s="183">
        <v>0</v>
      </c>
      <c r="O15" s="184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</row>
    <row r="16" spans="1:26" ht="12.75" customHeight="1" x14ac:dyDescent="0.25">
      <c r="A16" s="181"/>
      <c r="B16" s="181"/>
      <c r="C16" s="160" t="s">
        <v>434</v>
      </c>
      <c r="D16" s="182">
        <f t="shared" si="2"/>
        <v>16144930</v>
      </c>
      <c r="E16" s="183">
        <f>+HAC!D15</f>
        <v>11883582</v>
      </c>
      <c r="F16" s="183">
        <f>+HAC!D16</f>
        <v>362200</v>
      </c>
      <c r="G16" s="183">
        <f>+HAC!D17</f>
        <v>1644148</v>
      </c>
      <c r="H16" s="183">
        <v>0</v>
      </c>
      <c r="I16" s="183">
        <f>+HAC!D19</f>
        <v>0</v>
      </c>
      <c r="J16" s="183">
        <f>+HAC!D21</f>
        <v>2255000</v>
      </c>
      <c r="K16" s="183">
        <f>+HAC!D22</f>
        <v>0</v>
      </c>
      <c r="L16" s="183">
        <f>+HAC!D23</f>
        <v>0</v>
      </c>
      <c r="M16" s="183">
        <f>+HAC!D24</f>
        <v>0</v>
      </c>
      <c r="N16" s="183">
        <f>+HAC!D26</f>
        <v>0</v>
      </c>
      <c r="O16" s="184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</row>
    <row r="17" spans="1:26" ht="12.75" customHeight="1" x14ac:dyDescent="0.25">
      <c r="A17" s="181"/>
      <c r="B17" s="181"/>
      <c r="C17" s="160" t="s">
        <v>435</v>
      </c>
      <c r="D17" s="182">
        <f t="shared" si="2"/>
        <v>147958424</v>
      </c>
      <c r="E17" s="183">
        <f>+HAC!E15</f>
        <v>41040051</v>
      </c>
      <c r="F17" s="183">
        <f>+HAC!E16</f>
        <v>878854</v>
      </c>
      <c r="G17" s="183">
        <f>+HAC!E17</f>
        <v>76358320</v>
      </c>
      <c r="H17" s="183">
        <v>0</v>
      </c>
      <c r="I17" s="183">
        <f>+HAC!E19</f>
        <v>0</v>
      </c>
      <c r="J17" s="183">
        <f>+HAC!E21</f>
        <v>29681199</v>
      </c>
      <c r="K17" s="183">
        <f>+HAC!E22</f>
        <v>0</v>
      </c>
      <c r="L17" s="183">
        <f>+HAC!E23</f>
        <v>0</v>
      </c>
      <c r="M17" s="183">
        <f>+HAC!E24</f>
        <v>0</v>
      </c>
      <c r="N17" s="183">
        <f>+HAC!E26</f>
        <v>0</v>
      </c>
      <c r="O17" s="184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</row>
    <row r="18" spans="1:26" ht="12.75" customHeight="1" x14ac:dyDescent="0.25">
      <c r="A18" s="181"/>
      <c r="B18" s="181"/>
      <c r="C18" s="160" t="s">
        <v>436</v>
      </c>
      <c r="D18" s="182">
        <f t="shared" si="2"/>
        <v>18111435</v>
      </c>
      <c r="E18" s="183">
        <f>+HAC!F15</f>
        <v>9679336</v>
      </c>
      <c r="F18" s="183">
        <f>+HAC!F16</f>
        <v>140000</v>
      </c>
      <c r="G18" s="183">
        <f>+HAC!F17</f>
        <v>6172099</v>
      </c>
      <c r="H18" s="183">
        <v>0</v>
      </c>
      <c r="I18" s="183">
        <f>+HAC!F19</f>
        <v>0</v>
      </c>
      <c r="J18" s="183">
        <f>+HAC!F21</f>
        <v>2120000</v>
      </c>
      <c r="K18" s="183">
        <f>+HAC!F22</f>
        <v>0</v>
      </c>
      <c r="L18" s="183">
        <f>+HAC!F23</f>
        <v>0</v>
      </c>
      <c r="M18" s="183">
        <f>+HAC!F24</f>
        <v>0</v>
      </c>
      <c r="N18" s="183">
        <f>+HAC!F26</f>
        <v>0</v>
      </c>
      <c r="O18" s="184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spans="1:26" ht="12.75" customHeight="1" x14ac:dyDescent="0.25">
      <c r="A19" s="181"/>
      <c r="B19" s="181"/>
      <c r="C19" s="160" t="s">
        <v>437</v>
      </c>
      <c r="D19" s="182">
        <f t="shared" si="2"/>
        <v>66605984</v>
      </c>
      <c r="E19" s="183">
        <f>+HAC!G15</f>
        <v>20768998</v>
      </c>
      <c r="F19" s="183">
        <f>+HAC!G16</f>
        <v>179700</v>
      </c>
      <c r="G19" s="183">
        <f>+HAC!G17</f>
        <v>37217286</v>
      </c>
      <c r="H19" s="183">
        <v>0</v>
      </c>
      <c r="I19" s="183">
        <f>+HAC!G19</f>
        <v>0</v>
      </c>
      <c r="J19" s="183">
        <f>+HAC!G21</f>
        <v>8440000</v>
      </c>
      <c r="K19" s="183">
        <f>+HAC!G22</f>
        <v>0</v>
      </c>
      <c r="L19" s="183">
        <f>+HAC!G23</f>
        <v>0</v>
      </c>
      <c r="M19" s="183">
        <f>+HAC!G24</f>
        <v>0</v>
      </c>
      <c r="N19" s="183">
        <f>+HAC!G26</f>
        <v>0</v>
      </c>
      <c r="O19" s="184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</row>
    <row r="20" spans="1:26" ht="12.75" customHeight="1" x14ac:dyDescent="0.25">
      <c r="A20" s="181"/>
      <c r="B20" s="181"/>
      <c r="C20" s="160" t="s">
        <v>438</v>
      </c>
      <c r="D20" s="182">
        <f t="shared" si="2"/>
        <v>149720439</v>
      </c>
      <c r="E20" s="183">
        <f>+'LEGAL TÉCNICA'!H15</f>
        <v>28242745</v>
      </c>
      <c r="F20" s="183">
        <f>+'LEGAL TÉCNICA'!H16</f>
        <v>8239500</v>
      </c>
      <c r="G20" s="183">
        <f>+'LEGAL TÉCNICA'!H17</f>
        <v>99960010</v>
      </c>
      <c r="H20" s="183">
        <v>0</v>
      </c>
      <c r="I20" s="183">
        <f>+'LEGAL TÉCNICA'!H19</f>
        <v>0</v>
      </c>
      <c r="J20" s="183">
        <f>+'LEGAL TÉCNICA'!H21</f>
        <v>13278184</v>
      </c>
      <c r="K20" s="183">
        <v>0</v>
      </c>
      <c r="L20" s="183">
        <v>0</v>
      </c>
      <c r="M20" s="183">
        <v>0</v>
      </c>
      <c r="N20" s="183">
        <v>0</v>
      </c>
      <c r="O20" s="184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</row>
    <row r="21" spans="1:26" ht="12.75" customHeight="1" x14ac:dyDescent="0.25">
      <c r="A21" s="181"/>
      <c r="B21" s="181"/>
      <c r="C21" s="160" t="s">
        <v>439</v>
      </c>
      <c r="D21" s="182">
        <f t="shared" si="2"/>
        <v>20098610</v>
      </c>
      <c r="E21" s="183">
        <f>+HAC!H15</f>
        <v>12669465</v>
      </c>
      <c r="F21" s="183">
        <f>+HAC!H16</f>
        <v>431800</v>
      </c>
      <c r="G21" s="183">
        <f>+HAC!H17</f>
        <v>2977345</v>
      </c>
      <c r="H21" s="183">
        <v>0</v>
      </c>
      <c r="I21" s="183">
        <f>+HAC!H19</f>
        <v>0</v>
      </c>
      <c r="J21" s="183">
        <f>+HAC!H21</f>
        <v>4020000</v>
      </c>
      <c r="K21" s="183">
        <f>+HAC!H22</f>
        <v>0</v>
      </c>
      <c r="L21" s="183">
        <f>+HAC!H23</f>
        <v>0</v>
      </c>
      <c r="M21" s="183">
        <f>+HAC!H24</f>
        <v>0</v>
      </c>
      <c r="N21" s="183">
        <f>+HAC!H26</f>
        <v>0</v>
      </c>
      <c r="O21" s="184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</row>
    <row r="22" spans="1:26" ht="12.75" customHeight="1" x14ac:dyDescent="0.25">
      <c r="A22" s="180" t="s">
        <v>431</v>
      </c>
      <c r="B22" s="180" t="s">
        <v>146</v>
      </c>
      <c r="C22" s="164" t="s">
        <v>440</v>
      </c>
      <c r="D22" s="179">
        <v>0</v>
      </c>
      <c r="E22" s="186">
        <v>0</v>
      </c>
      <c r="F22" s="183">
        <v>0</v>
      </c>
      <c r="G22" s="183">
        <v>0</v>
      </c>
      <c r="H22" s="183">
        <v>0</v>
      </c>
      <c r="I22" s="186">
        <v>0</v>
      </c>
      <c r="J22" s="186">
        <v>0</v>
      </c>
      <c r="K22" s="186">
        <v>0</v>
      </c>
      <c r="L22" s="186">
        <v>0</v>
      </c>
      <c r="M22" s="186">
        <v>0</v>
      </c>
      <c r="N22" s="186">
        <v>0</v>
      </c>
      <c r="O22" s="8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 x14ac:dyDescent="0.25">
      <c r="A23" s="180" t="s">
        <v>431</v>
      </c>
      <c r="B23" s="180" t="s">
        <v>346</v>
      </c>
      <c r="C23" s="164" t="s">
        <v>441</v>
      </c>
      <c r="D23" s="179">
        <f t="shared" ref="D23:G23" si="3">SUM(D24:D25)</f>
        <v>82980936</v>
      </c>
      <c r="E23" s="186">
        <f t="shared" si="3"/>
        <v>73268432</v>
      </c>
      <c r="F23" s="186">
        <f t="shared" si="3"/>
        <v>3187814</v>
      </c>
      <c r="G23" s="186">
        <f t="shared" si="3"/>
        <v>5471450</v>
      </c>
      <c r="H23" s="183">
        <v>0</v>
      </c>
      <c r="I23" s="186">
        <f t="shared" ref="I23:N23" si="4">SUM(I24:I25)</f>
        <v>939840</v>
      </c>
      <c r="J23" s="186">
        <f t="shared" si="4"/>
        <v>113400</v>
      </c>
      <c r="K23" s="186">
        <f t="shared" si="4"/>
        <v>0</v>
      </c>
      <c r="L23" s="186">
        <f t="shared" si="4"/>
        <v>0</v>
      </c>
      <c r="M23" s="186">
        <f t="shared" si="4"/>
        <v>0</v>
      </c>
      <c r="N23" s="186">
        <f t="shared" si="4"/>
        <v>0</v>
      </c>
      <c r="O23" s="8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2.75" customHeight="1" x14ac:dyDescent="0.25">
      <c r="A24" s="181"/>
      <c r="B24" s="181"/>
      <c r="C24" s="160" t="s">
        <v>442</v>
      </c>
      <c r="D24" s="182">
        <f t="shared" ref="D24:D25" si="5">SUM(E24:N24)</f>
        <v>82980936</v>
      </c>
      <c r="E24" s="183">
        <f>+'OJURIS A'!C16</f>
        <v>73268432</v>
      </c>
      <c r="F24" s="183">
        <f>+'OJURIS A'!C19</f>
        <v>3187814</v>
      </c>
      <c r="G24" s="183">
        <f>+'OJURIS A'!C20</f>
        <v>5471450</v>
      </c>
      <c r="H24" s="183">
        <v>0</v>
      </c>
      <c r="I24" s="183">
        <f>+'OJURIS A'!C22</f>
        <v>939840</v>
      </c>
      <c r="J24" s="183">
        <f>+'OJURIS A'!C25</f>
        <v>113400</v>
      </c>
      <c r="K24" s="183">
        <f>+'OJURIS A'!C26</f>
        <v>0</v>
      </c>
      <c r="L24" s="183">
        <f>+'OJURIS A'!C27</f>
        <v>0</v>
      </c>
      <c r="M24" s="183">
        <f>+'OJURIS A'!C28</f>
        <v>0</v>
      </c>
      <c r="N24" s="183">
        <f>+'OJURIS A'!C30</f>
        <v>0</v>
      </c>
      <c r="O24" s="184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</row>
    <row r="25" spans="1:26" ht="12.75" customHeight="1" x14ac:dyDescent="0.25">
      <c r="A25" s="181"/>
      <c r="B25" s="181"/>
      <c r="C25" s="160" t="s">
        <v>443</v>
      </c>
      <c r="D25" s="182">
        <f t="shared" si="5"/>
        <v>0</v>
      </c>
      <c r="E25" s="183">
        <v>0</v>
      </c>
      <c r="F25" s="183">
        <v>0</v>
      </c>
      <c r="G25" s="183">
        <v>0</v>
      </c>
      <c r="H25" s="183">
        <v>0</v>
      </c>
      <c r="I25" s="183">
        <v>0</v>
      </c>
      <c r="J25" s="183">
        <v>0</v>
      </c>
      <c r="K25" s="183">
        <v>0</v>
      </c>
      <c r="L25" s="183">
        <v>0</v>
      </c>
      <c r="M25" s="183">
        <v>0</v>
      </c>
      <c r="N25" s="183">
        <v>0</v>
      </c>
      <c r="O25" s="184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</row>
    <row r="26" spans="1:26" ht="12.75" customHeight="1" x14ac:dyDescent="0.25">
      <c r="A26" s="180" t="s">
        <v>431</v>
      </c>
      <c r="B26" s="180" t="s">
        <v>444</v>
      </c>
      <c r="C26" s="164" t="s">
        <v>445</v>
      </c>
      <c r="D26" s="179">
        <f t="shared" ref="D26:G26" si="6">SUM(D27)</f>
        <v>61043798</v>
      </c>
      <c r="E26" s="186">
        <f t="shared" si="6"/>
        <v>49059425</v>
      </c>
      <c r="F26" s="186">
        <f t="shared" si="6"/>
        <v>3064995</v>
      </c>
      <c r="G26" s="186">
        <f t="shared" si="6"/>
        <v>6352073</v>
      </c>
      <c r="H26" s="183">
        <v>0</v>
      </c>
      <c r="I26" s="186">
        <f t="shared" ref="I26:N26" si="7">SUM(I27)</f>
        <v>0</v>
      </c>
      <c r="J26" s="186">
        <f t="shared" si="7"/>
        <v>2567305</v>
      </c>
      <c r="K26" s="186">
        <f t="shared" si="7"/>
        <v>0</v>
      </c>
      <c r="L26" s="186">
        <f t="shared" si="7"/>
        <v>0</v>
      </c>
      <c r="M26" s="186">
        <f t="shared" si="7"/>
        <v>0</v>
      </c>
      <c r="N26" s="186">
        <f t="shared" si="7"/>
        <v>0</v>
      </c>
      <c r="O26" s="8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2.75" customHeight="1" x14ac:dyDescent="0.25">
      <c r="A27" s="181"/>
      <c r="B27" s="181"/>
      <c r="C27" s="160" t="s">
        <v>541</v>
      </c>
      <c r="D27" s="182">
        <f>SUM(E27:N27)</f>
        <v>61043798</v>
      </c>
      <c r="E27" s="183">
        <f>+'OJURIS A'!D16</f>
        <v>49059425</v>
      </c>
      <c r="F27" s="183">
        <f>+'OJURIS A'!D19</f>
        <v>3064995</v>
      </c>
      <c r="G27" s="183">
        <f>+'OJURIS A'!D20</f>
        <v>6352073</v>
      </c>
      <c r="H27" s="183">
        <v>0</v>
      </c>
      <c r="I27" s="183">
        <f>+'OJURIS A'!D22</f>
        <v>0</v>
      </c>
      <c r="J27" s="183">
        <f>+'OJURIS A'!D25</f>
        <v>2567305</v>
      </c>
      <c r="K27" s="183">
        <f>+'OJURIS A'!D26</f>
        <v>0</v>
      </c>
      <c r="L27" s="183">
        <f>+'OJURIS A'!D27</f>
        <v>0</v>
      </c>
      <c r="M27" s="183">
        <f>+'OJURIS A'!D28</f>
        <v>0</v>
      </c>
      <c r="N27" s="183">
        <f>+'OJURIS A'!D30</f>
        <v>0</v>
      </c>
      <c r="O27" s="184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</row>
    <row r="28" spans="1:26" ht="12.75" customHeight="1" x14ac:dyDescent="0.25">
      <c r="A28" s="180" t="s">
        <v>431</v>
      </c>
      <c r="B28" s="180" t="s">
        <v>447</v>
      </c>
      <c r="C28" s="164" t="s">
        <v>448</v>
      </c>
      <c r="D28" s="179">
        <v>0</v>
      </c>
      <c r="E28" s="186">
        <v>0</v>
      </c>
      <c r="F28" s="186">
        <v>0</v>
      </c>
      <c r="G28" s="186">
        <v>0</v>
      </c>
      <c r="H28" s="183">
        <v>0</v>
      </c>
      <c r="I28" s="186">
        <v>0</v>
      </c>
      <c r="J28" s="186">
        <v>0</v>
      </c>
      <c r="K28" s="186">
        <v>0</v>
      </c>
      <c r="L28" s="186">
        <v>0</v>
      </c>
      <c r="M28" s="186">
        <v>0</v>
      </c>
      <c r="N28" s="186">
        <v>0</v>
      </c>
      <c r="O28" s="8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2.75" customHeight="1" x14ac:dyDescent="0.25">
      <c r="A29" s="180" t="s">
        <v>431</v>
      </c>
      <c r="B29" s="180" t="s">
        <v>449</v>
      </c>
      <c r="C29" s="164" t="s">
        <v>450</v>
      </c>
      <c r="D29" s="179">
        <v>0</v>
      </c>
      <c r="E29" s="186">
        <v>0</v>
      </c>
      <c r="F29" s="186">
        <v>0</v>
      </c>
      <c r="G29" s="186">
        <v>0</v>
      </c>
      <c r="H29" s="183">
        <v>0</v>
      </c>
      <c r="I29" s="186">
        <v>0</v>
      </c>
      <c r="J29" s="186">
        <v>0</v>
      </c>
      <c r="K29" s="186">
        <v>0</v>
      </c>
      <c r="L29" s="186">
        <v>0</v>
      </c>
      <c r="M29" s="186">
        <v>0</v>
      </c>
      <c r="N29" s="186">
        <v>0</v>
      </c>
      <c r="O29" s="8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2.75" customHeight="1" x14ac:dyDescent="0.25">
      <c r="A30" s="180" t="s">
        <v>431</v>
      </c>
      <c r="B30" s="180" t="s">
        <v>451</v>
      </c>
      <c r="C30" s="164" t="s">
        <v>452</v>
      </c>
      <c r="D30" s="179">
        <f t="shared" ref="D30:N30" si="8">SUM(D31:D43)</f>
        <v>490260640</v>
      </c>
      <c r="E30" s="179">
        <f t="shared" si="8"/>
        <v>168716226</v>
      </c>
      <c r="F30" s="179">
        <f t="shared" si="8"/>
        <v>19736492</v>
      </c>
      <c r="G30" s="179">
        <f t="shared" si="8"/>
        <v>249516254</v>
      </c>
      <c r="H30" s="179">
        <f t="shared" si="8"/>
        <v>0</v>
      </c>
      <c r="I30" s="179">
        <f t="shared" si="8"/>
        <v>18639253</v>
      </c>
      <c r="J30" s="179">
        <f t="shared" si="8"/>
        <v>33652415</v>
      </c>
      <c r="K30" s="179">
        <f t="shared" si="8"/>
        <v>0</v>
      </c>
      <c r="L30" s="179">
        <f t="shared" si="8"/>
        <v>0</v>
      </c>
      <c r="M30" s="179">
        <f t="shared" si="8"/>
        <v>0</v>
      </c>
      <c r="N30" s="179">
        <f t="shared" si="8"/>
        <v>0</v>
      </c>
      <c r="O30" s="8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2.75" customHeight="1" x14ac:dyDescent="0.25">
      <c r="A31" s="181"/>
      <c r="B31" s="181"/>
      <c r="C31" s="160" t="s">
        <v>453</v>
      </c>
      <c r="D31" s="182">
        <f t="shared" ref="D31:D43" si="9">SUM(E31:N31)</f>
        <v>12621512</v>
      </c>
      <c r="E31" s="183">
        <f>+INT!C15</f>
        <v>4418968</v>
      </c>
      <c r="F31" s="183">
        <f>+INT!C16</f>
        <v>620591</v>
      </c>
      <c r="G31" s="183">
        <f>+INT!C17</f>
        <v>4415674</v>
      </c>
      <c r="H31" s="183">
        <v>0</v>
      </c>
      <c r="I31" s="183">
        <f>+INT!C19</f>
        <v>2867750</v>
      </c>
      <c r="J31" s="183">
        <f>+INT!C21</f>
        <v>298529</v>
      </c>
      <c r="K31" s="183">
        <f>+INT!C22</f>
        <v>0</v>
      </c>
      <c r="L31" s="183">
        <f>+INT!C23</f>
        <v>0</v>
      </c>
      <c r="M31" s="183">
        <f>+INT!C24</f>
        <v>0</v>
      </c>
      <c r="N31" s="183">
        <f>+INT!C26</f>
        <v>0</v>
      </c>
      <c r="O31" s="184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</row>
    <row r="32" spans="1:26" ht="12.75" customHeight="1" x14ac:dyDescent="0.25">
      <c r="A32" s="181"/>
      <c r="B32" s="181"/>
      <c r="C32" s="160" t="s">
        <v>454</v>
      </c>
      <c r="D32" s="182">
        <f t="shared" si="9"/>
        <v>15632766</v>
      </c>
      <c r="E32" s="183">
        <f>+INT!D15</f>
        <v>10766153</v>
      </c>
      <c r="F32" s="183">
        <f>+INT!D16</f>
        <v>442135</v>
      </c>
      <c r="G32" s="183">
        <f>+INT!D17</f>
        <v>3260227</v>
      </c>
      <c r="H32" s="183">
        <v>0</v>
      </c>
      <c r="I32" s="183">
        <f>+INT!D19</f>
        <v>1146363</v>
      </c>
      <c r="J32" s="183">
        <f>+INT!D21</f>
        <v>17888</v>
      </c>
      <c r="K32" s="183">
        <f>+INT!C23</f>
        <v>0</v>
      </c>
      <c r="L32" s="183">
        <v>0</v>
      </c>
      <c r="M32" s="183">
        <v>0</v>
      </c>
      <c r="N32" s="183">
        <v>0</v>
      </c>
      <c r="O32" s="184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spans="1:26" ht="12.75" customHeight="1" x14ac:dyDescent="0.25">
      <c r="A33" s="181"/>
      <c r="B33" s="181"/>
      <c r="C33" s="160" t="s">
        <v>455</v>
      </c>
      <c r="D33" s="182">
        <f t="shared" si="9"/>
        <v>5570251</v>
      </c>
      <c r="E33" s="183">
        <f>+INT!E15</f>
        <v>3665731</v>
      </c>
      <c r="F33" s="183">
        <f>+INT!E16</f>
        <v>154520</v>
      </c>
      <c r="G33" s="183">
        <f>+INT!E17</f>
        <v>1550000</v>
      </c>
      <c r="H33" s="183">
        <v>0</v>
      </c>
      <c r="I33" s="183">
        <v>0</v>
      </c>
      <c r="J33" s="183">
        <f>+INT!E21</f>
        <v>200000</v>
      </c>
      <c r="K33" s="183">
        <v>0</v>
      </c>
      <c r="L33" s="183">
        <f>+INT!C25</f>
        <v>0</v>
      </c>
      <c r="M33" s="183">
        <v>0</v>
      </c>
      <c r="N33" s="183">
        <v>0</v>
      </c>
      <c r="O33" s="184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spans="1:26" ht="12.75" customHeight="1" x14ac:dyDescent="0.25">
      <c r="A34" s="181"/>
      <c r="B34" s="181"/>
      <c r="C34" s="160" t="s">
        <v>456</v>
      </c>
      <c r="D34" s="182">
        <f t="shared" si="9"/>
        <v>5713793</v>
      </c>
      <c r="E34" s="183">
        <f>+INT!F15</f>
        <v>3308829</v>
      </c>
      <c r="F34" s="183">
        <f>+INT!F16</f>
        <v>323000</v>
      </c>
      <c r="G34" s="183">
        <f>+INT!F17</f>
        <v>2071964</v>
      </c>
      <c r="H34" s="183">
        <v>0</v>
      </c>
      <c r="I34" s="183">
        <v>0</v>
      </c>
      <c r="J34" s="183">
        <f>+INT!F21</f>
        <v>10000</v>
      </c>
      <c r="K34" s="183">
        <f>+INT!C25</f>
        <v>0</v>
      </c>
      <c r="L34" s="183">
        <f>+INT!C26</f>
        <v>0</v>
      </c>
      <c r="M34" s="183">
        <v>0</v>
      </c>
      <c r="N34" s="183">
        <v>0</v>
      </c>
      <c r="O34" s="184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spans="1:26" ht="12.75" customHeight="1" x14ac:dyDescent="0.25">
      <c r="A35" s="181"/>
      <c r="B35" s="181"/>
      <c r="C35" s="160" t="s">
        <v>457</v>
      </c>
      <c r="D35" s="182">
        <f t="shared" si="9"/>
        <v>18421408</v>
      </c>
      <c r="E35" s="183">
        <f>+'LEGAL TÉCNICA'!D15</f>
        <v>15540878</v>
      </c>
      <c r="F35" s="183">
        <f>+'LEGAL TÉCNICA'!D16</f>
        <v>97300</v>
      </c>
      <c r="G35" s="183">
        <f>+'LEGAL TÉCNICA'!D17</f>
        <v>2554330</v>
      </c>
      <c r="H35" s="183">
        <v>0</v>
      </c>
      <c r="I35" s="183">
        <v>0</v>
      </c>
      <c r="J35" s="183">
        <f>+'LEGAL TÉCNICA'!D21</f>
        <v>228900</v>
      </c>
      <c r="K35" s="183">
        <f>+INT!C26</f>
        <v>0</v>
      </c>
      <c r="L35" s="183">
        <v>0</v>
      </c>
      <c r="M35" s="183">
        <v>0</v>
      </c>
      <c r="N35" s="183">
        <v>0</v>
      </c>
      <c r="O35" s="184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spans="1:26" ht="12.75" customHeight="1" x14ac:dyDescent="0.25">
      <c r="A36" s="181"/>
      <c r="B36" s="181"/>
      <c r="C36" s="160" t="s">
        <v>458</v>
      </c>
      <c r="D36" s="182">
        <f t="shared" si="9"/>
        <v>13500693</v>
      </c>
      <c r="E36" s="183">
        <f>+'LEGAL TÉCNICA'!E15</f>
        <v>3424803</v>
      </c>
      <c r="F36" s="183">
        <f>+'LEGAL TÉCNICA'!E16</f>
        <v>22700</v>
      </c>
      <c r="G36" s="183">
        <f>+'LEGAL TÉCNICA'!E17</f>
        <v>10053190</v>
      </c>
      <c r="H36" s="183">
        <v>0</v>
      </c>
      <c r="I36" s="183">
        <v>0</v>
      </c>
      <c r="J36" s="183">
        <f>+'LEGAL TÉCNICA'!E21</f>
        <v>0</v>
      </c>
      <c r="K36" s="183">
        <v>0</v>
      </c>
      <c r="L36" s="183">
        <f>+INT!C28</f>
        <v>0</v>
      </c>
      <c r="M36" s="183">
        <v>0</v>
      </c>
      <c r="N36" s="183">
        <v>0</v>
      </c>
      <c r="O36" s="184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</row>
    <row r="37" spans="1:26" ht="12.75" customHeight="1" x14ac:dyDescent="0.25">
      <c r="A37" s="181"/>
      <c r="B37" s="181"/>
      <c r="C37" s="160" t="s">
        <v>459</v>
      </c>
      <c r="D37" s="182">
        <f t="shared" si="9"/>
        <v>62292205</v>
      </c>
      <c r="E37" s="183">
        <f>+'LEGAL TÉCNICA'!F15</f>
        <v>12152394</v>
      </c>
      <c r="F37" s="183">
        <f>+'LEGAL TÉCNICA'!F16</f>
        <v>1603200</v>
      </c>
      <c r="G37" s="183">
        <f>+'LEGAL TÉCNICA'!F17</f>
        <v>43827451</v>
      </c>
      <c r="H37" s="183">
        <v>0</v>
      </c>
      <c r="I37" s="183">
        <v>0</v>
      </c>
      <c r="J37" s="183">
        <f>+'LEGAL TÉCNICA'!F21</f>
        <v>4709160</v>
      </c>
      <c r="K37" s="183">
        <f>+INT!C28</f>
        <v>0</v>
      </c>
      <c r="L37" s="183">
        <f>+INT!C29</f>
        <v>0</v>
      </c>
      <c r="M37" s="183">
        <v>0</v>
      </c>
      <c r="N37" s="183">
        <v>0</v>
      </c>
      <c r="O37" s="184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</row>
    <row r="38" spans="1:26" ht="12.75" customHeight="1" x14ac:dyDescent="0.25">
      <c r="A38" s="181"/>
      <c r="B38" s="181"/>
      <c r="C38" s="160" t="s">
        <v>460</v>
      </c>
      <c r="D38" s="182">
        <f t="shared" si="9"/>
        <v>58645127</v>
      </c>
      <c r="E38" s="183">
        <f>+GOB!C15</f>
        <v>10078962</v>
      </c>
      <c r="F38" s="183">
        <f>+GOB!C16</f>
        <v>3026400</v>
      </c>
      <c r="G38" s="183">
        <f>+GOB!C17</f>
        <v>40734285</v>
      </c>
      <c r="H38" s="183">
        <v>0</v>
      </c>
      <c r="I38" s="183">
        <f>+GOB!C19</f>
        <v>4100000</v>
      </c>
      <c r="J38" s="183">
        <f>+GOB!C21</f>
        <v>705480</v>
      </c>
      <c r="K38" s="183">
        <f>+INT!C29</f>
        <v>0</v>
      </c>
      <c r="L38" s="183">
        <f>+INT!C30</f>
        <v>0</v>
      </c>
      <c r="M38" s="183">
        <v>0</v>
      </c>
      <c r="N38" s="183">
        <v>0</v>
      </c>
      <c r="O38" s="184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spans="1:26" ht="12.75" customHeight="1" x14ac:dyDescent="0.25">
      <c r="A39" s="181"/>
      <c r="B39" s="181"/>
      <c r="C39" s="160" t="s">
        <v>461</v>
      </c>
      <c r="D39" s="182">
        <f t="shared" si="9"/>
        <v>3271742</v>
      </c>
      <c r="E39" s="183">
        <f>+GOB!F15</f>
        <v>1035557</v>
      </c>
      <c r="F39" s="183">
        <f>+GOB!F16</f>
        <v>83136</v>
      </c>
      <c r="G39" s="183">
        <f>+GOB!F17</f>
        <v>2002934</v>
      </c>
      <c r="H39" s="183">
        <v>0</v>
      </c>
      <c r="I39" s="183">
        <f>+GOB!F19</f>
        <v>0</v>
      </c>
      <c r="J39" s="183">
        <f>+GOB!F21</f>
        <v>150115</v>
      </c>
      <c r="K39" s="183">
        <f>+INT!C30</f>
        <v>0</v>
      </c>
      <c r="L39" s="183">
        <f>+INT!C31</f>
        <v>0</v>
      </c>
      <c r="M39" s="183">
        <f>+'LEGAL TÉCNICA'!E24</f>
        <v>0</v>
      </c>
      <c r="N39" s="183">
        <f>+'LEGAL TÉCNICA'!E26</f>
        <v>0</v>
      </c>
      <c r="O39" s="184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</row>
    <row r="40" spans="1:26" ht="12.75" customHeight="1" x14ac:dyDescent="0.25">
      <c r="A40" s="181"/>
      <c r="B40" s="181"/>
      <c r="C40" s="160" t="s">
        <v>462</v>
      </c>
      <c r="D40" s="182">
        <f t="shared" si="9"/>
        <v>199857191</v>
      </c>
      <c r="E40" s="183">
        <f>+GOB!D15</f>
        <v>68717534</v>
      </c>
      <c r="F40" s="183">
        <f>+GOB!D16</f>
        <v>2046589</v>
      </c>
      <c r="G40" s="183">
        <f>+GOB!D17</f>
        <v>117288609</v>
      </c>
      <c r="H40" s="183">
        <v>0</v>
      </c>
      <c r="I40" s="183">
        <f>+GOB!D19</f>
        <v>9655140</v>
      </c>
      <c r="J40" s="183">
        <f>+GOB!D21</f>
        <v>2149319</v>
      </c>
      <c r="K40" s="183">
        <v>0</v>
      </c>
      <c r="L40" s="183">
        <v>0</v>
      </c>
      <c r="M40" s="183">
        <v>0</v>
      </c>
      <c r="N40" s="183">
        <v>0</v>
      </c>
      <c r="O40" s="184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</row>
    <row r="41" spans="1:26" ht="12.75" customHeight="1" x14ac:dyDescent="0.25">
      <c r="A41" s="181"/>
      <c r="B41" s="181"/>
      <c r="C41" s="160" t="s">
        <v>463</v>
      </c>
      <c r="D41" s="182">
        <f t="shared" si="9"/>
        <v>55145825</v>
      </c>
      <c r="E41" s="183">
        <f>+'LEGAL TÉCNICA'!C15</f>
        <v>20030151</v>
      </c>
      <c r="F41" s="183">
        <f>+'LEGAL TÉCNICA'!C16</f>
        <v>716940</v>
      </c>
      <c r="G41" s="183">
        <f>+'LEGAL TÉCNICA'!C17</f>
        <v>9352910</v>
      </c>
      <c r="H41" s="183">
        <v>0</v>
      </c>
      <c r="I41" s="183">
        <f>+'LEGAL TÉCNICA'!C19</f>
        <v>870000</v>
      </c>
      <c r="J41" s="183">
        <f>+'LEGAL TÉCNICA'!C21</f>
        <v>24175824</v>
      </c>
      <c r="K41" s="183">
        <f>+GOB!C22</f>
        <v>0</v>
      </c>
      <c r="L41" s="183">
        <f>+GOB!C23</f>
        <v>0</v>
      </c>
      <c r="M41" s="183">
        <f>+GOB!C24</f>
        <v>0</v>
      </c>
      <c r="N41" s="183">
        <f>+GOB!C26</f>
        <v>0</v>
      </c>
      <c r="O41" s="184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</row>
    <row r="42" spans="1:26" ht="12.75" customHeight="1" x14ac:dyDescent="0.25">
      <c r="A42" s="181"/>
      <c r="B42" s="181"/>
      <c r="C42" s="160" t="s">
        <v>464</v>
      </c>
      <c r="D42" s="182">
        <f t="shared" si="9"/>
        <v>33198394</v>
      </c>
      <c r="E42" s="183">
        <f>+'LEGAL TÉCNICA'!G15</f>
        <v>11810865</v>
      </c>
      <c r="F42" s="183">
        <f>+'LEGAL TÉCNICA'!G16</f>
        <v>10561759</v>
      </c>
      <c r="G42" s="183">
        <f>+'LEGAL TÉCNICA'!G17</f>
        <v>9924980</v>
      </c>
      <c r="H42" s="183">
        <v>0</v>
      </c>
      <c r="I42" s="183">
        <f>+'LEGAL TÉCNICA'!G19</f>
        <v>0</v>
      </c>
      <c r="J42" s="183">
        <f>+'LEGAL TÉCNICA'!G21</f>
        <v>900790</v>
      </c>
      <c r="K42" s="183">
        <f>+GOB!D22</f>
        <v>0</v>
      </c>
      <c r="L42" s="183">
        <f>+GOB!D23</f>
        <v>0</v>
      </c>
      <c r="M42" s="183">
        <f>+GOB!D24</f>
        <v>0</v>
      </c>
      <c r="N42" s="183">
        <f>+GOB!D26</f>
        <v>0</v>
      </c>
      <c r="O42" s="184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</row>
    <row r="43" spans="1:26" ht="12.75" customHeight="1" x14ac:dyDescent="0.25">
      <c r="A43" s="181"/>
      <c r="B43" s="181"/>
      <c r="C43" s="160" t="s">
        <v>465</v>
      </c>
      <c r="D43" s="182">
        <f t="shared" si="9"/>
        <v>6389733</v>
      </c>
      <c r="E43" s="183">
        <f>+'AMBIENTE '!G16</f>
        <v>3765401</v>
      </c>
      <c r="F43" s="183">
        <f>+'AMBIENTE '!G17</f>
        <v>38222</v>
      </c>
      <c r="G43" s="183">
        <f>+'DES HUMANO'!G17</f>
        <v>2479700</v>
      </c>
      <c r="H43" s="183">
        <v>0</v>
      </c>
      <c r="I43" s="183">
        <v>0</v>
      </c>
      <c r="J43" s="183">
        <f>+'DES HUMANO'!G21</f>
        <v>106410</v>
      </c>
      <c r="K43" s="183"/>
      <c r="L43" s="183"/>
      <c r="M43" s="183"/>
      <c r="N43" s="183"/>
      <c r="O43" s="184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</row>
    <row r="44" spans="1:26" ht="12.75" customHeight="1" x14ac:dyDescent="0.25">
      <c r="A44" s="177" t="s">
        <v>466</v>
      </c>
      <c r="B44" s="177"/>
      <c r="C44" s="178" t="s">
        <v>467</v>
      </c>
      <c r="D44" s="179">
        <f t="shared" ref="D44:N44" si="10">+D45+D46</f>
        <v>74997975</v>
      </c>
      <c r="E44" s="179">
        <f t="shared" si="10"/>
        <v>63013602</v>
      </c>
      <c r="F44" s="179">
        <f t="shared" si="10"/>
        <v>5515275</v>
      </c>
      <c r="G44" s="179">
        <f t="shared" si="10"/>
        <v>5507848</v>
      </c>
      <c r="H44" s="179">
        <f t="shared" si="10"/>
        <v>0</v>
      </c>
      <c r="I44" s="179">
        <f t="shared" si="10"/>
        <v>0</v>
      </c>
      <c r="J44" s="179">
        <f t="shared" si="10"/>
        <v>961250</v>
      </c>
      <c r="K44" s="179">
        <f t="shared" si="10"/>
        <v>0</v>
      </c>
      <c r="L44" s="179">
        <f t="shared" si="10"/>
        <v>0</v>
      </c>
      <c r="M44" s="179">
        <f t="shared" si="10"/>
        <v>0</v>
      </c>
      <c r="N44" s="179">
        <f t="shared" si="10"/>
        <v>0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 x14ac:dyDescent="0.25">
      <c r="A45" s="180" t="s">
        <v>466</v>
      </c>
      <c r="B45" s="180" t="s">
        <v>79</v>
      </c>
      <c r="C45" s="164" t="s">
        <v>468</v>
      </c>
      <c r="D45" s="182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8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2.75" customHeight="1" x14ac:dyDescent="0.25">
      <c r="A46" s="180" t="s">
        <v>466</v>
      </c>
      <c r="B46" s="180" t="s">
        <v>451</v>
      </c>
      <c r="C46" s="164" t="s">
        <v>469</v>
      </c>
      <c r="D46" s="179">
        <f t="shared" ref="D46:N46" si="11">SUM(D47)</f>
        <v>74997975</v>
      </c>
      <c r="E46" s="186">
        <f t="shared" si="11"/>
        <v>63013602</v>
      </c>
      <c r="F46" s="186">
        <f t="shared" si="11"/>
        <v>5515275</v>
      </c>
      <c r="G46" s="186">
        <f t="shared" si="11"/>
        <v>5507848</v>
      </c>
      <c r="H46" s="186">
        <f t="shared" si="11"/>
        <v>0</v>
      </c>
      <c r="I46" s="186">
        <f t="shared" si="11"/>
        <v>0</v>
      </c>
      <c r="J46" s="186">
        <f t="shared" si="11"/>
        <v>961250</v>
      </c>
      <c r="K46" s="186">
        <f t="shared" si="11"/>
        <v>0</v>
      </c>
      <c r="L46" s="186">
        <f t="shared" si="11"/>
        <v>0</v>
      </c>
      <c r="M46" s="186">
        <f t="shared" si="11"/>
        <v>0</v>
      </c>
      <c r="N46" s="186">
        <f t="shared" si="11"/>
        <v>0</v>
      </c>
      <c r="O46" s="8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2.75" customHeight="1" x14ac:dyDescent="0.25">
      <c r="A47" s="181"/>
      <c r="B47" s="181"/>
      <c r="C47" s="160" t="s">
        <v>470</v>
      </c>
      <c r="D47" s="182">
        <f>SUM(E47:N47)</f>
        <v>74997975</v>
      </c>
      <c r="E47" s="183">
        <f>+'ESPEC A'!D16</f>
        <v>63013602</v>
      </c>
      <c r="F47" s="183">
        <f>+'ESPEC A'!D19</f>
        <v>5515275</v>
      </c>
      <c r="G47" s="183">
        <f>+'ESPEC A'!D20</f>
        <v>5507848</v>
      </c>
      <c r="H47" s="183">
        <f>+'ESPEC A'!D21</f>
        <v>0</v>
      </c>
      <c r="I47" s="183">
        <f>+'ESPEC A'!D22</f>
        <v>0</v>
      </c>
      <c r="J47" s="183">
        <f>+'ESPEC A'!D25</f>
        <v>961250</v>
      </c>
      <c r="K47" s="183">
        <f>+'ESPEC A'!D26</f>
        <v>0</v>
      </c>
      <c r="L47" s="183">
        <f>+'ESPEC A'!D27</f>
        <v>0</v>
      </c>
      <c r="M47" s="183">
        <f>+'ESPEC A'!D28</f>
        <v>0</v>
      </c>
      <c r="N47" s="183">
        <f>+'ESPEC A'!D30</f>
        <v>0</v>
      </c>
      <c r="O47" s="184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</row>
    <row r="48" spans="1:26" ht="12.75" customHeight="1" x14ac:dyDescent="0.25">
      <c r="A48" s="177" t="s">
        <v>471</v>
      </c>
      <c r="B48" s="177"/>
      <c r="C48" s="178" t="s">
        <v>472</v>
      </c>
      <c r="D48" s="179">
        <f t="shared" ref="D48:N48" si="12">+D49+D51+D57</f>
        <v>825794059</v>
      </c>
      <c r="E48" s="179">
        <f t="shared" si="12"/>
        <v>325257640</v>
      </c>
      <c r="F48" s="179">
        <f t="shared" si="12"/>
        <v>17793368</v>
      </c>
      <c r="G48" s="179">
        <f t="shared" si="12"/>
        <v>444046391</v>
      </c>
      <c r="H48" s="179">
        <f t="shared" si="12"/>
        <v>0</v>
      </c>
      <c r="I48" s="179">
        <f t="shared" si="12"/>
        <v>10105200</v>
      </c>
      <c r="J48" s="179">
        <f t="shared" si="12"/>
        <v>27831460</v>
      </c>
      <c r="K48" s="179">
        <f t="shared" si="12"/>
        <v>760000</v>
      </c>
      <c r="L48" s="179">
        <f t="shared" si="12"/>
        <v>0</v>
      </c>
      <c r="M48" s="179">
        <f t="shared" si="12"/>
        <v>0</v>
      </c>
      <c r="N48" s="179">
        <f t="shared" si="12"/>
        <v>0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 x14ac:dyDescent="0.25">
      <c r="A49" s="180" t="s">
        <v>471</v>
      </c>
      <c r="B49" s="180" t="s">
        <v>79</v>
      </c>
      <c r="C49" s="164" t="s">
        <v>473</v>
      </c>
      <c r="D49" s="179">
        <f t="shared" ref="D49:N49" si="13">+D50</f>
        <v>134624806</v>
      </c>
      <c r="E49" s="179">
        <f t="shared" si="13"/>
        <v>93568440</v>
      </c>
      <c r="F49" s="179">
        <f t="shared" si="13"/>
        <v>7625260</v>
      </c>
      <c r="G49" s="179">
        <f t="shared" si="13"/>
        <v>24863206</v>
      </c>
      <c r="H49" s="179">
        <f t="shared" si="13"/>
        <v>0</v>
      </c>
      <c r="I49" s="179">
        <f t="shared" si="13"/>
        <v>4105200</v>
      </c>
      <c r="J49" s="179">
        <f t="shared" si="13"/>
        <v>4462700</v>
      </c>
      <c r="K49" s="179">
        <f t="shared" si="13"/>
        <v>0</v>
      </c>
      <c r="L49" s="179">
        <f t="shared" si="13"/>
        <v>0</v>
      </c>
      <c r="M49" s="179">
        <f t="shared" si="13"/>
        <v>0</v>
      </c>
      <c r="N49" s="179">
        <f t="shared" si="13"/>
        <v>0</v>
      </c>
      <c r="O49" s="8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2.75" customHeight="1" x14ac:dyDescent="0.25">
      <c r="A50" s="187"/>
      <c r="B50" s="187"/>
      <c r="C50" s="160" t="s">
        <v>474</v>
      </c>
      <c r="D50" s="182">
        <f>SUM(E50:N50)</f>
        <v>134624806</v>
      </c>
      <c r="E50" s="188">
        <f>+'DES HUMANO'!E15</f>
        <v>93568440</v>
      </c>
      <c r="F50" s="188">
        <f>+'DES HUMANO'!E16</f>
        <v>7625260</v>
      </c>
      <c r="G50" s="188">
        <f>+'DES HUMANO'!E17</f>
        <v>24863206</v>
      </c>
      <c r="H50" s="188">
        <v>0</v>
      </c>
      <c r="I50" s="188">
        <f>+'DES HUMANO'!E19</f>
        <v>4105200</v>
      </c>
      <c r="J50" s="188">
        <f>+'DES HUMANO'!E21</f>
        <v>4462700</v>
      </c>
      <c r="K50" s="188">
        <v>0</v>
      </c>
      <c r="L50" s="188">
        <v>0</v>
      </c>
      <c r="M50" s="188">
        <v>0</v>
      </c>
      <c r="N50" s="188">
        <v>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 x14ac:dyDescent="0.25">
      <c r="A51" s="180" t="s">
        <v>471</v>
      </c>
      <c r="B51" s="180" t="s">
        <v>133</v>
      </c>
      <c r="C51" s="164" t="s">
        <v>475</v>
      </c>
      <c r="D51" s="179">
        <f t="shared" ref="D51:N51" si="14">SUM(D52:D56)</f>
        <v>691169253</v>
      </c>
      <c r="E51" s="186">
        <f t="shared" si="14"/>
        <v>231689200</v>
      </c>
      <c r="F51" s="186">
        <f t="shared" si="14"/>
        <v>10168108</v>
      </c>
      <c r="G51" s="186">
        <f t="shared" si="14"/>
        <v>419183185</v>
      </c>
      <c r="H51" s="186">
        <f t="shared" si="14"/>
        <v>0</v>
      </c>
      <c r="I51" s="186">
        <f t="shared" si="14"/>
        <v>6000000</v>
      </c>
      <c r="J51" s="186">
        <f t="shared" si="14"/>
        <v>23368760</v>
      </c>
      <c r="K51" s="186">
        <f t="shared" si="14"/>
        <v>760000</v>
      </c>
      <c r="L51" s="186">
        <f t="shared" si="14"/>
        <v>0</v>
      </c>
      <c r="M51" s="186">
        <f t="shared" si="14"/>
        <v>0</v>
      </c>
      <c r="N51" s="186">
        <f t="shared" si="14"/>
        <v>0</v>
      </c>
      <c r="O51" s="8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2.75" customHeight="1" x14ac:dyDescent="0.25">
      <c r="A52" s="181"/>
      <c r="B52" s="181"/>
      <c r="C52" s="160" t="s">
        <v>476</v>
      </c>
      <c r="D52" s="182">
        <f t="shared" ref="D52:D56" si="15">SUM(E52:N52)</f>
        <v>13714508</v>
      </c>
      <c r="E52" s="183">
        <f>+'AMBIENTE '!C16</f>
        <v>5745900</v>
      </c>
      <c r="F52" s="183">
        <f>+'AMBIENTE '!C17</f>
        <v>343998</v>
      </c>
      <c r="G52" s="183">
        <f>+'AMBIENTE '!C18</f>
        <v>3012590</v>
      </c>
      <c r="H52" s="183">
        <v>0</v>
      </c>
      <c r="I52" s="183">
        <f>+'AMBIENTE '!C20</f>
        <v>0</v>
      </c>
      <c r="J52" s="183">
        <f>+'AMBIENTE '!C22</f>
        <v>4612020</v>
      </c>
      <c r="K52" s="183">
        <f>+GOB!E22</f>
        <v>0</v>
      </c>
      <c r="L52" s="183">
        <f>+GOB!E23</f>
        <v>0</v>
      </c>
      <c r="M52" s="183">
        <f>+GOB!E24</f>
        <v>0</v>
      </c>
      <c r="N52" s="183">
        <f>+GOB!E26</f>
        <v>0</v>
      </c>
      <c r="O52" s="184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</row>
    <row r="53" spans="1:26" ht="12.75" customHeight="1" x14ac:dyDescent="0.25">
      <c r="A53" s="181"/>
      <c r="B53" s="181"/>
      <c r="C53" s="160" t="s">
        <v>477</v>
      </c>
      <c r="D53" s="182">
        <f t="shared" si="15"/>
        <v>40490509</v>
      </c>
      <c r="E53" s="183">
        <f>+GOB!E15</f>
        <v>32813411</v>
      </c>
      <c r="F53" s="183">
        <f>+GOB!E16</f>
        <v>2504880</v>
      </c>
      <c r="G53" s="183">
        <f>+GOB!E17</f>
        <v>4795478</v>
      </c>
      <c r="H53" s="183">
        <v>0</v>
      </c>
      <c r="I53" s="183">
        <v>0</v>
      </c>
      <c r="J53" s="183">
        <f>+GOB!E21</f>
        <v>376740</v>
      </c>
      <c r="K53" s="183">
        <f>+OBRAS!G23</f>
        <v>0</v>
      </c>
      <c r="L53" s="183">
        <f>+OBRAS!G24</f>
        <v>0</v>
      </c>
      <c r="M53" s="183">
        <f>+OBRAS!G25</f>
        <v>0</v>
      </c>
      <c r="N53" s="183">
        <f>+OBRAS!G27</f>
        <v>0</v>
      </c>
      <c r="O53" s="184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</row>
    <row r="54" spans="1:26" ht="12.75" customHeight="1" x14ac:dyDescent="0.25">
      <c r="A54" s="181"/>
      <c r="B54" s="181"/>
      <c r="C54" s="160" t="s">
        <v>478</v>
      </c>
      <c r="D54" s="182">
        <f t="shared" si="15"/>
        <v>547027454</v>
      </c>
      <c r="E54" s="183">
        <f>+OBRAS!G16</f>
        <v>138528573</v>
      </c>
      <c r="F54" s="183">
        <f>+OBRAS!G17</f>
        <v>3708000</v>
      </c>
      <c r="G54" s="183">
        <f>+OBRAS!G18</f>
        <v>392545881</v>
      </c>
      <c r="H54" s="183">
        <v>0</v>
      </c>
      <c r="I54" s="183">
        <v>0</v>
      </c>
      <c r="J54" s="183">
        <f>+OBRAS!G22</f>
        <v>12245000</v>
      </c>
      <c r="K54" s="183">
        <v>0</v>
      </c>
      <c r="L54" s="183">
        <v>0</v>
      </c>
      <c r="M54" s="183">
        <v>0</v>
      </c>
      <c r="N54" s="183">
        <v>0</v>
      </c>
      <c r="O54" s="184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</row>
    <row r="55" spans="1:26" ht="12.75" customHeight="1" x14ac:dyDescent="0.25">
      <c r="A55" s="181"/>
      <c r="B55" s="181"/>
      <c r="C55" s="160" t="s">
        <v>479</v>
      </c>
      <c r="D55" s="182">
        <f t="shared" si="15"/>
        <v>45798756</v>
      </c>
      <c r="E55" s="183">
        <f>+'AMBIENTE '!E16</f>
        <v>36325620</v>
      </c>
      <c r="F55" s="183">
        <f>+'AMBIENTE '!E17</f>
        <v>703800</v>
      </c>
      <c r="G55" s="183">
        <f>+'AMBIENTE '!E18</f>
        <v>5964336</v>
      </c>
      <c r="H55" s="183">
        <v>0</v>
      </c>
      <c r="I55" s="183">
        <v>0</v>
      </c>
      <c r="J55" s="183">
        <f>+'AMBIENTE '!E22</f>
        <v>2045000</v>
      </c>
      <c r="K55" s="183">
        <f>+'AMBIENTE '!E23</f>
        <v>760000</v>
      </c>
      <c r="L55" s="183"/>
      <c r="M55" s="183"/>
      <c r="N55" s="183"/>
      <c r="O55" s="184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</row>
    <row r="56" spans="1:26" ht="12.75" customHeight="1" x14ac:dyDescent="0.25">
      <c r="A56" s="181"/>
      <c r="B56" s="181"/>
      <c r="C56" s="160" t="s">
        <v>480</v>
      </c>
      <c r="D56" s="182">
        <f t="shared" si="15"/>
        <v>44138026</v>
      </c>
      <c r="E56" s="183">
        <f>+'AMBIENTE '!F16</f>
        <v>18275696</v>
      </c>
      <c r="F56" s="183">
        <f>+'AMBIENTE '!F17</f>
        <v>2907430</v>
      </c>
      <c r="G56" s="183">
        <f>+'AMBIENTE '!F18</f>
        <v>12864900</v>
      </c>
      <c r="H56" s="183">
        <v>0</v>
      </c>
      <c r="I56" s="183">
        <f>+'AMBIENTE '!F20</f>
        <v>6000000</v>
      </c>
      <c r="J56" s="183">
        <f>+'AMBIENTE '!F22</f>
        <v>4090000</v>
      </c>
      <c r="K56" s="183">
        <v>0</v>
      </c>
      <c r="L56" s="183">
        <v>0</v>
      </c>
      <c r="M56" s="183">
        <v>0</v>
      </c>
      <c r="N56" s="183">
        <v>0</v>
      </c>
      <c r="O56" s="184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</row>
    <row r="57" spans="1:26" ht="12.75" customHeight="1" x14ac:dyDescent="0.25">
      <c r="A57" s="180" t="s">
        <v>471</v>
      </c>
      <c r="B57" s="180" t="s">
        <v>451</v>
      </c>
      <c r="C57" s="164" t="s">
        <v>481</v>
      </c>
      <c r="D57" s="182">
        <v>0</v>
      </c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8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2.75" customHeight="1" x14ac:dyDescent="0.25">
      <c r="A58" s="177" t="s">
        <v>482</v>
      </c>
      <c r="B58" s="177"/>
      <c r="C58" s="178" t="s">
        <v>483</v>
      </c>
      <c r="D58" s="179">
        <f t="shared" ref="D58:N58" si="16">+D59+D61+D67+D68</f>
        <v>88355484</v>
      </c>
      <c r="E58" s="179">
        <f t="shared" si="16"/>
        <v>33447657</v>
      </c>
      <c r="F58" s="179">
        <f t="shared" si="16"/>
        <v>2255856</v>
      </c>
      <c r="G58" s="179">
        <f t="shared" si="16"/>
        <v>51486197</v>
      </c>
      <c r="H58" s="179">
        <f t="shared" si="16"/>
        <v>0</v>
      </c>
      <c r="I58" s="179">
        <f t="shared" si="16"/>
        <v>0</v>
      </c>
      <c r="J58" s="179">
        <f t="shared" si="16"/>
        <v>1165774</v>
      </c>
      <c r="K58" s="179">
        <f t="shared" si="16"/>
        <v>0</v>
      </c>
      <c r="L58" s="179">
        <f t="shared" si="16"/>
        <v>0</v>
      </c>
      <c r="M58" s="179">
        <f t="shared" si="16"/>
        <v>0</v>
      </c>
      <c r="N58" s="179">
        <f t="shared" si="16"/>
        <v>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5">
      <c r="A59" s="180" t="s">
        <v>482</v>
      </c>
      <c r="B59" s="180" t="s">
        <v>79</v>
      </c>
      <c r="C59" s="164" t="s">
        <v>484</v>
      </c>
      <c r="D59" s="179">
        <f t="shared" ref="D59:N59" si="17">+D60</f>
        <v>88355484</v>
      </c>
      <c r="E59" s="179">
        <f t="shared" si="17"/>
        <v>33447657</v>
      </c>
      <c r="F59" s="179">
        <f t="shared" si="17"/>
        <v>2255856</v>
      </c>
      <c r="G59" s="179">
        <f t="shared" si="17"/>
        <v>51486197</v>
      </c>
      <c r="H59" s="179">
        <f t="shared" si="17"/>
        <v>0</v>
      </c>
      <c r="I59" s="179">
        <f t="shared" si="17"/>
        <v>0</v>
      </c>
      <c r="J59" s="179">
        <f t="shared" si="17"/>
        <v>1165774</v>
      </c>
      <c r="K59" s="179">
        <f t="shared" si="17"/>
        <v>0</v>
      </c>
      <c r="L59" s="179">
        <f t="shared" si="17"/>
        <v>0</v>
      </c>
      <c r="M59" s="179">
        <f t="shared" si="17"/>
        <v>0</v>
      </c>
      <c r="N59" s="179">
        <f t="shared" si="17"/>
        <v>0</v>
      </c>
      <c r="O59" s="8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2.75" customHeight="1" x14ac:dyDescent="0.25">
      <c r="A60" s="187"/>
      <c r="B60" s="187"/>
      <c r="C60" s="166" t="s">
        <v>485</v>
      </c>
      <c r="D60" s="182">
        <f t="shared" ref="D60:D61" si="18">SUM(E60:N60)</f>
        <v>88355484</v>
      </c>
      <c r="E60" s="188">
        <f>+GOB!G15</f>
        <v>33447657</v>
      </c>
      <c r="F60" s="188">
        <f>+GOB!G16</f>
        <v>2255856</v>
      </c>
      <c r="G60" s="188">
        <f>+GOB!G17</f>
        <v>51486197</v>
      </c>
      <c r="H60" s="188">
        <f>+GOB!G18</f>
        <v>0</v>
      </c>
      <c r="I60" s="188">
        <f>+GOB!G19</f>
        <v>0</v>
      </c>
      <c r="J60" s="188">
        <f>+GOB!G21</f>
        <v>1165774</v>
      </c>
      <c r="K60" s="188">
        <f>+GOB!G22</f>
        <v>0</v>
      </c>
      <c r="L60" s="188">
        <f>+GOB!G23</f>
        <v>0</v>
      </c>
      <c r="M60" s="188">
        <f>+GOB!G24</f>
        <v>0</v>
      </c>
      <c r="N60" s="188">
        <f>+GOB!G26</f>
        <v>0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5">
      <c r="A61" s="180" t="s">
        <v>482</v>
      </c>
      <c r="B61" s="180" t="s">
        <v>133</v>
      </c>
      <c r="C61" s="164" t="s">
        <v>486</v>
      </c>
      <c r="D61" s="182">
        <f t="shared" si="18"/>
        <v>0</v>
      </c>
      <c r="E61" s="186">
        <v>0</v>
      </c>
      <c r="F61" s="186">
        <v>0</v>
      </c>
      <c r="G61" s="186">
        <v>0</v>
      </c>
      <c r="H61" s="186">
        <v>0</v>
      </c>
      <c r="I61" s="186">
        <v>0</v>
      </c>
      <c r="J61" s="186">
        <v>0</v>
      </c>
      <c r="K61" s="186">
        <v>0</v>
      </c>
      <c r="L61" s="186">
        <v>0</v>
      </c>
      <c r="M61" s="186">
        <v>0</v>
      </c>
      <c r="N61" s="186">
        <v>0</v>
      </c>
      <c r="O61" s="8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2.75" customHeight="1" x14ac:dyDescent="0.25">
      <c r="A62" s="397" t="s">
        <v>487</v>
      </c>
      <c r="B62" s="398"/>
      <c r="C62" s="399"/>
      <c r="D62" s="189">
        <f t="shared" ref="D62:N62" si="19">+D13+D44+D48+D58</f>
        <v>2129351078</v>
      </c>
      <c r="E62" s="189">
        <f t="shared" si="19"/>
        <v>848337155</v>
      </c>
      <c r="F62" s="189">
        <f t="shared" si="19"/>
        <v>63724374</v>
      </c>
      <c r="G62" s="189">
        <f t="shared" si="19"/>
        <v>991721660</v>
      </c>
      <c r="H62" s="189">
        <f t="shared" si="19"/>
        <v>63380809</v>
      </c>
      <c r="I62" s="189">
        <f t="shared" si="19"/>
        <v>31184293</v>
      </c>
      <c r="J62" s="189">
        <f t="shared" si="19"/>
        <v>130242787</v>
      </c>
      <c r="K62" s="189">
        <f t="shared" si="19"/>
        <v>760000</v>
      </c>
      <c r="L62" s="189">
        <f t="shared" si="19"/>
        <v>0</v>
      </c>
      <c r="M62" s="189">
        <f t="shared" si="19"/>
        <v>0</v>
      </c>
      <c r="N62" s="189">
        <f t="shared" si="19"/>
        <v>0</v>
      </c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2.75" customHeight="1" x14ac:dyDescent="0.25">
      <c r="A63" s="176"/>
      <c r="B63" s="176"/>
      <c r="C63" s="8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5.5" customHeight="1" x14ac:dyDescent="0.25">
      <c r="A64" s="396" t="s">
        <v>427</v>
      </c>
      <c r="B64" s="378"/>
      <c r="C64" s="153" t="s">
        <v>4</v>
      </c>
      <c r="D64" s="190" t="s">
        <v>531</v>
      </c>
      <c r="E64" s="190" t="s">
        <v>532</v>
      </c>
      <c r="F64" s="190" t="s">
        <v>533</v>
      </c>
      <c r="G64" s="190" t="s">
        <v>308</v>
      </c>
      <c r="H64" s="190" t="s">
        <v>534</v>
      </c>
      <c r="I64" s="190" t="s">
        <v>542</v>
      </c>
      <c r="J64" s="190" t="s">
        <v>536</v>
      </c>
      <c r="K64" s="190" t="s">
        <v>537</v>
      </c>
      <c r="L64" s="190" t="s">
        <v>538</v>
      </c>
      <c r="M64" s="190" t="s">
        <v>539</v>
      </c>
      <c r="N64" s="190" t="s">
        <v>540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5">
      <c r="A65" s="176"/>
      <c r="B65" s="176"/>
      <c r="C65" s="8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</row>
    <row r="66" spans="1:26" ht="12.75" customHeight="1" x14ac:dyDescent="0.25">
      <c r="A66" s="162"/>
      <c r="B66" s="162"/>
      <c r="C66" s="191" t="s">
        <v>487</v>
      </c>
      <c r="D66" s="179">
        <f t="shared" ref="D66:N66" si="20">+D62</f>
        <v>2129351078</v>
      </c>
      <c r="E66" s="183">
        <f t="shared" si="20"/>
        <v>848337155</v>
      </c>
      <c r="F66" s="183">
        <f t="shared" si="20"/>
        <v>63724374</v>
      </c>
      <c r="G66" s="183">
        <f t="shared" si="20"/>
        <v>991721660</v>
      </c>
      <c r="H66" s="183">
        <f t="shared" si="20"/>
        <v>63380809</v>
      </c>
      <c r="I66" s="183">
        <f t="shared" si="20"/>
        <v>31184293</v>
      </c>
      <c r="J66" s="183">
        <f t="shared" si="20"/>
        <v>130242787</v>
      </c>
      <c r="K66" s="183">
        <f t="shared" si="20"/>
        <v>760000</v>
      </c>
      <c r="L66" s="183">
        <f t="shared" si="20"/>
        <v>0</v>
      </c>
      <c r="M66" s="183">
        <f t="shared" si="20"/>
        <v>0</v>
      </c>
      <c r="N66" s="183">
        <f t="shared" si="20"/>
        <v>0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5">
      <c r="A67" s="180" t="s">
        <v>482</v>
      </c>
      <c r="B67" s="180" t="s">
        <v>146</v>
      </c>
      <c r="C67" s="164" t="s">
        <v>488</v>
      </c>
      <c r="D67" s="179">
        <v>0</v>
      </c>
      <c r="E67" s="186">
        <v>0</v>
      </c>
      <c r="F67" s="186">
        <v>0</v>
      </c>
      <c r="G67" s="186">
        <v>0</v>
      </c>
      <c r="H67" s="186">
        <v>0</v>
      </c>
      <c r="I67" s="186">
        <v>0</v>
      </c>
      <c r="J67" s="186">
        <v>0</v>
      </c>
      <c r="K67" s="186">
        <v>0</v>
      </c>
      <c r="L67" s="186">
        <v>0</v>
      </c>
      <c r="M67" s="186">
        <v>0</v>
      </c>
      <c r="N67" s="186">
        <v>0</v>
      </c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2.75" customHeight="1" x14ac:dyDescent="0.25">
      <c r="A68" s="180" t="s">
        <v>482</v>
      </c>
      <c r="B68" s="180" t="s">
        <v>451</v>
      </c>
      <c r="C68" s="164" t="s">
        <v>489</v>
      </c>
      <c r="D68" s="179">
        <v>0</v>
      </c>
      <c r="E68" s="186">
        <v>0</v>
      </c>
      <c r="F68" s="186">
        <v>0</v>
      </c>
      <c r="G68" s="186">
        <v>0</v>
      </c>
      <c r="H68" s="186">
        <v>0</v>
      </c>
      <c r="I68" s="186">
        <v>0</v>
      </c>
      <c r="J68" s="186">
        <v>0</v>
      </c>
      <c r="K68" s="186">
        <v>0</v>
      </c>
      <c r="L68" s="186">
        <v>0</v>
      </c>
      <c r="M68" s="186">
        <v>0</v>
      </c>
      <c r="N68" s="186">
        <v>0</v>
      </c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2.75" customHeight="1" x14ac:dyDescent="0.25">
      <c r="A69" s="177" t="s">
        <v>490</v>
      </c>
      <c r="B69" s="177"/>
      <c r="C69" s="178" t="s">
        <v>491</v>
      </c>
      <c r="D69" s="179">
        <f t="shared" ref="D69:N69" si="21">+D70+D71+D72+D73+D74+D75+D76+D77+D80+D81+D82+D83</f>
        <v>587074368</v>
      </c>
      <c r="E69" s="179">
        <f t="shared" si="21"/>
        <v>26865330</v>
      </c>
      <c r="F69" s="179">
        <f t="shared" si="21"/>
        <v>6140440</v>
      </c>
      <c r="G69" s="179">
        <f t="shared" si="21"/>
        <v>24583940</v>
      </c>
      <c r="H69" s="179">
        <f t="shared" si="21"/>
        <v>0</v>
      </c>
      <c r="I69" s="179">
        <f t="shared" si="21"/>
        <v>6041300</v>
      </c>
      <c r="J69" s="179">
        <f t="shared" si="21"/>
        <v>790570</v>
      </c>
      <c r="K69" s="179">
        <f t="shared" si="21"/>
        <v>521652788</v>
      </c>
      <c r="L69" s="179">
        <f t="shared" si="21"/>
        <v>1000000</v>
      </c>
      <c r="M69" s="179">
        <f t="shared" si="21"/>
        <v>0</v>
      </c>
      <c r="N69" s="179">
        <f t="shared" si="21"/>
        <v>0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5">
      <c r="A70" s="180" t="s">
        <v>490</v>
      </c>
      <c r="B70" s="180" t="s">
        <v>79</v>
      </c>
      <c r="C70" s="164" t="s">
        <v>492</v>
      </c>
      <c r="D70" s="179">
        <v>0</v>
      </c>
      <c r="E70" s="186">
        <v>0</v>
      </c>
      <c r="F70" s="186">
        <v>0</v>
      </c>
      <c r="G70" s="186">
        <v>0</v>
      </c>
      <c r="H70" s="186">
        <v>0</v>
      </c>
      <c r="I70" s="186">
        <v>0</v>
      </c>
      <c r="J70" s="186">
        <v>0</v>
      </c>
      <c r="K70" s="186">
        <v>0</v>
      </c>
      <c r="L70" s="186">
        <v>0</v>
      </c>
      <c r="M70" s="186">
        <v>0</v>
      </c>
      <c r="N70" s="186">
        <v>0</v>
      </c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2.75" customHeight="1" x14ac:dyDescent="0.25">
      <c r="A71" s="180" t="s">
        <v>490</v>
      </c>
      <c r="B71" s="180" t="s">
        <v>88</v>
      </c>
      <c r="C71" s="164" t="s">
        <v>493</v>
      </c>
      <c r="D71" s="179">
        <v>0</v>
      </c>
      <c r="E71" s="186">
        <v>0</v>
      </c>
      <c r="F71" s="186">
        <v>0</v>
      </c>
      <c r="G71" s="186">
        <v>0</v>
      </c>
      <c r="H71" s="186">
        <v>0</v>
      </c>
      <c r="I71" s="186">
        <v>0</v>
      </c>
      <c r="J71" s="186">
        <v>0</v>
      </c>
      <c r="K71" s="186">
        <v>0</v>
      </c>
      <c r="L71" s="186">
        <v>0</v>
      </c>
      <c r="M71" s="186">
        <v>0</v>
      </c>
      <c r="N71" s="186">
        <v>0</v>
      </c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2.75" customHeight="1" x14ac:dyDescent="0.25">
      <c r="A72" s="180" t="s">
        <v>490</v>
      </c>
      <c r="B72" s="180" t="s">
        <v>133</v>
      </c>
      <c r="C72" s="164" t="s">
        <v>494</v>
      </c>
      <c r="D72" s="179">
        <v>0</v>
      </c>
      <c r="E72" s="186">
        <v>0</v>
      </c>
      <c r="F72" s="186">
        <v>0</v>
      </c>
      <c r="G72" s="186">
        <v>0</v>
      </c>
      <c r="H72" s="186">
        <v>0</v>
      </c>
      <c r="I72" s="186">
        <v>0</v>
      </c>
      <c r="J72" s="186">
        <v>0</v>
      </c>
      <c r="K72" s="186">
        <v>0</v>
      </c>
      <c r="L72" s="186">
        <v>0</v>
      </c>
      <c r="M72" s="186">
        <v>0</v>
      </c>
      <c r="N72" s="186">
        <v>0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5">
      <c r="A73" s="180" t="s">
        <v>490</v>
      </c>
      <c r="B73" s="180" t="s">
        <v>146</v>
      </c>
      <c r="C73" s="164" t="s">
        <v>495</v>
      </c>
      <c r="D73" s="179">
        <v>0</v>
      </c>
      <c r="E73" s="186">
        <v>0</v>
      </c>
      <c r="F73" s="186">
        <v>0</v>
      </c>
      <c r="G73" s="186">
        <v>0</v>
      </c>
      <c r="H73" s="186">
        <v>0</v>
      </c>
      <c r="I73" s="186">
        <v>0</v>
      </c>
      <c r="J73" s="186">
        <v>0</v>
      </c>
      <c r="K73" s="186">
        <v>0</v>
      </c>
      <c r="L73" s="186">
        <v>0</v>
      </c>
      <c r="M73" s="186">
        <v>0</v>
      </c>
      <c r="N73" s="186">
        <v>0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5">
      <c r="A74" s="180" t="s">
        <v>490</v>
      </c>
      <c r="B74" s="180" t="s">
        <v>346</v>
      </c>
      <c r="C74" s="164" t="s">
        <v>496</v>
      </c>
      <c r="D74" s="179">
        <v>0</v>
      </c>
      <c r="E74" s="186">
        <v>0</v>
      </c>
      <c r="F74" s="186">
        <v>0</v>
      </c>
      <c r="G74" s="186">
        <v>0</v>
      </c>
      <c r="H74" s="186">
        <v>0</v>
      </c>
      <c r="I74" s="186">
        <v>0</v>
      </c>
      <c r="J74" s="186">
        <v>0</v>
      </c>
      <c r="K74" s="186">
        <v>0</v>
      </c>
      <c r="L74" s="186">
        <v>0</v>
      </c>
      <c r="M74" s="186">
        <v>0</v>
      </c>
      <c r="N74" s="186">
        <v>0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5">
      <c r="A75" s="180" t="s">
        <v>490</v>
      </c>
      <c r="B75" s="180" t="s">
        <v>497</v>
      </c>
      <c r="C75" s="164" t="s">
        <v>498</v>
      </c>
      <c r="D75" s="179">
        <v>0</v>
      </c>
      <c r="E75" s="186">
        <v>0</v>
      </c>
      <c r="F75" s="186">
        <v>0</v>
      </c>
      <c r="G75" s="186">
        <v>0</v>
      </c>
      <c r="H75" s="186">
        <v>0</v>
      </c>
      <c r="I75" s="186">
        <v>0</v>
      </c>
      <c r="J75" s="186">
        <v>0</v>
      </c>
      <c r="K75" s="186">
        <v>0</v>
      </c>
      <c r="L75" s="186">
        <v>0</v>
      </c>
      <c r="M75" s="186">
        <v>0</v>
      </c>
      <c r="N75" s="186">
        <v>0</v>
      </c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2.75" customHeight="1" x14ac:dyDescent="0.25">
      <c r="A76" s="180" t="s">
        <v>490</v>
      </c>
      <c r="B76" s="180" t="s">
        <v>444</v>
      </c>
      <c r="C76" s="164" t="s">
        <v>487</v>
      </c>
      <c r="D76" s="179">
        <v>0</v>
      </c>
      <c r="E76" s="186">
        <v>0</v>
      </c>
      <c r="F76" s="186">
        <v>0</v>
      </c>
      <c r="G76" s="186">
        <v>0</v>
      </c>
      <c r="H76" s="186">
        <v>0</v>
      </c>
      <c r="I76" s="186">
        <v>0</v>
      </c>
      <c r="J76" s="186">
        <v>0</v>
      </c>
      <c r="K76" s="186">
        <v>0</v>
      </c>
      <c r="L76" s="186">
        <v>0</v>
      </c>
      <c r="M76" s="186">
        <v>0</v>
      </c>
      <c r="N76" s="186">
        <v>0</v>
      </c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2.75" customHeight="1" x14ac:dyDescent="0.25">
      <c r="A77" s="180" t="s">
        <v>490</v>
      </c>
      <c r="B77" s="180" t="s">
        <v>499</v>
      </c>
      <c r="C77" s="164" t="s">
        <v>500</v>
      </c>
      <c r="D77" s="179">
        <f t="shared" ref="D77:N77" si="22">SUM(D78:D79)</f>
        <v>521652788</v>
      </c>
      <c r="E77" s="179">
        <f t="shared" si="22"/>
        <v>0</v>
      </c>
      <c r="F77" s="179">
        <f t="shared" si="22"/>
        <v>0</v>
      </c>
      <c r="G77" s="179">
        <f t="shared" si="22"/>
        <v>0</v>
      </c>
      <c r="H77" s="179">
        <f t="shared" si="22"/>
        <v>0</v>
      </c>
      <c r="I77" s="179">
        <f t="shared" si="22"/>
        <v>0</v>
      </c>
      <c r="J77" s="179">
        <f t="shared" si="22"/>
        <v>0</v>
      </c>
      <c r="K77" s="179">
        <f t="shared" si="22"/>
        <v>521652788</v>
      </c>
      <c r="L77" s="179">
        <f t="shared" si="22"/>
        <v>0</v>
      </c>
      <c r="M77" s="179">
        <f t="shared" si="22"/>
        <v>0</v>
      </c>
      <c r="N77" s="179">
        <f t="shared" si="22"/>
        <v>0</v>
      </c>
      <c r="O77" s="8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2.75" customHeight="1" x14ac:dyDescent="0.25">
      <c r="A78" s="180"/>
      <c r="B78" s="180"/>
      <c r="C78" s="160" t="s">
        <v>501</v>
      </c>
      <c r="D78" s="182">
        <f t="shared" ref="D78:D79" si="23">SUM(E78:N78)</f>
        <v>456427788</v>
      </c>
      <c r="E78" s="186"/>
      <c r="F78" s="186"/>
      <c r="G78" s="186"/>
      <c r="H78" s="186"/>
      <c r="I78" s="186"/>
      <c r="J78" s="186"/>
      <c r="K78" s="183">
        <f>+'P.OBRAS 2021'!C64</f>
        <v>456427788</v>
      </c>
      <c r="L78" s="186"/>
      <c r="M78" s="186"/>
      <c r="N78" s="186"/>
      <c r="O78" s="8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2.75" customHeight="1" x14ac:dyDescent="0.25">
      <c r="A79" s="180"/>
      <c r="B79" s="180"/>
      <c r="C79" s="160" t="s">
        <v>528</v>
      </c>
      <c r="D79" s="182">
        <f t="shared" si="23"/>
        <v>65225000</v>
      </c>
      <c r="E79" s="186"/>
      <c r="F79" s="186"/>
      <c r="G79" s="186"/>
      <c r="H79" s="186"/>
      <c r="I79" s="186"/>
      <c r="J79" s="186"/>
      <c r="K79" s="183">
        <f>+'P.OBRAS 2021'!C65</f>
        <v>65225000</v>
      </c>
      <c r="L79" s="186"/>
      <c r="M79" s="186"/>
      <c r="N79" s="186"/>
      <c r="O79" s="8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2.75" customHeight="1" x14ac:dyDescent="0.25">
      <c r="A80" s="180" t="s">
        <v>490</v>
      </c>
      <c r="B80" s="180" t="s">
        <v>503</v>
      </c>
      <c r="C80" s="164" t="s">
        <v>312</v>
      </c>
      <c r="D80" s="182">
        <v>0</v>
      </c>
      <c r="E80" s="186">
        <v>0</v>
      </c>
      <c r="F80" s="186">
        <v>0</v>
      </c>
      <c r="G80" s="186">
        <v>0</v>
      </c>
      <c r="H80" s="186">
        <v>0</v>
      </c>
      <c r="I80" s="186">
        <v>0</v>
      </c>
      <c r="J80" s="186">
        <v>0</v>
      </c>
      <c r="K80" s="186">
        <v>0</v>
      </c>
      <c r="L80" s="186">
        <v>0</v>
      </c>
      <c r="M80" s="186">
        <v>0</v>
      </c>
      <c r="N80" s="186">
        <v>0</v>
      </c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2.75" customHeight="1" x14ac:dyDescent="0.25">
      <c r="A81" s="180" t="s">
        <v>490</v>
      </c>
      <c r="B81" s="180" t="s">
        <v>447</v>
      </c>
      <c r="C81" s="164" t="s">
        <v>504</v>
      </c>
      <c r="D81" s="182">
        <v>0</v>
      </c>
      <c r="E81" s="186">
        <v>0</v>
      </c>
      <c r="F81" s="186">
        <v>0</v>
      </c>
      <c r="G81" s="186">
        <v>0</v>
      </c>
      <c r="H81" s="186">
        <v>0</v>
      </c>
      <c r="I81" s="186">
        <v>0</v>
      </c>
      <c r="J81" s="186">
        <v>0</v>
      </c>
      <c r="K81" s="186">
        <v>0</v>
      </c>
      <c r="L81" s="186">
        <v>0</v>
      </c>
      <c r="M81" s="186">
        <v>0</v>
      </c>
      <c r="N81" s="186">
        <v>0</v>
      </c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2.75" customHeight="1" x14ac:dyDescent="0.25">
      <c r="A82" s="180" t="s">
        <v>490</v>
      </c>
      <c r="B82" s="180" t="s">
        <v>449</v>
      </c>
      <c r="C82" s="164" t="s">
        <v>505</v>
      </c>
      <c r="D82" s="182">
        <v>0</v>
      </c>
      <c r="E82" s="186">
        <v>0</v>
      </c>
      <c r="F82" s="186">
        <v>0</v>
      </c>
      <c r="G82" s="186">
        <v>0</v>
      </c>
      <c r="H82" s="186">
        <v>0</v>
      </c>
      <c r="I82" s="186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2.75" customHeight="1" x14ac:dyDescent="0.25">
      <c r="A83" s="180" t="s">
        <v>490</v>
      </c>
      <c r="B83" s="180" t="s">
        <v>451</v>
      </c>
      <c r="C83" s="164" t="s">
        <v>506</v>
      </c>
      <c r="D83" s="179">
        <f t="shared" ref="D83:N83" si="24">+D84</f>
        <v>65421580</v>
      </c>
      <c r="E83" s="179">
        <f t="shared" si="24"/>
        <v>26865330</v>
      </c>
      <c r="F83" s="179">
        <f t="shared" si="24"/>
        <v>6140440</v>
      </c>
      <c r="G83" s="179">
        <f t="shared" si="24"/>
        <v>24583940</v>
      </c>
      <c r="H83" s="179">
        <f t="shared" si="24"/>
        <v>0</v>
      </c>
      <c r="I83" s="179">
        <f t="shared" si="24"/>
        <v>6041300</v>
      </c>
      <c r="J83" s="179">
        <f t="shared" si="24"/>
        <v>790570</v>
      </c>
      <c r="K83" s="179">
        <f t="shared" si="24"/>
        <v>0</v>
      </c>
      <c r="L83" s="179">
        <f t="shared" si="24"/>
        <v>1000000</v>
      </c>
      <c r="M83" s="179">
        <f t="shared" si="24"/>
        <v>0</v>
      </c>
      <c r="N83" s="179">
        <f t="shared" si="24"/>
        <v>0</v>
      </c>
      <c r="O83" s="8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2.75" customHeight="1" x14ac:dyDescent="0.25">
      <c r="A84" s="180"/>
      <c r="B84" s="180"/>
      <c r="C84" s="160" t="s">
        <v>507</v>
      </c>
      <c r="D84" s="182">
        <f>SUM(E84:N84)</f>
        <v>65421580</v>
      </c>
      <c r="E84" s="186">
        <f>+'DES HUMANO'!F15</f>
        <v>26865330</v>
      </c>
      <c r="F84" s="186">
        <f>+'DES HUMANO'!F16</f>
        <v>6140440</v>
      </c>
      <c r="G84" s="186">
        <f>+'DES HUMANO'!F17</f>
        <v>24583940</v>
      </c>
      <c r="H84" s="186"/>
      <c r="I84" s="186">
        <f>+'DES HUMANO'!F19</f>
        <v>6041300</v>
      </c>
      <c r="J84" s="186">
        <f>+'DES HUMANO'!F21</f>
        <v>790570</v>
      </c>
      <c r="K84" s="186"/>
      <c r="L84" s="186">
        <f>+'DES HUM A'!F27</f>
        <v>1000000</v>
      </c>
      <c r="M84" s="186"/>
      <c r="N84" s="186"/>
      <c r="O84" s="8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2.75" customHeight="1" x14ac:dyDescent="0.25">
      <c r="A85" s="177" t="s">
        <v>508</v>
      </c>
      <c r="B85" s="177"/>
      <c r="C85" s="178" t="s">
        <v>509</v>
      </c>
      <c r="D85" s="179">
        <f t="shared" ref="D85:N85" si="25">+D87+D88+D92+D93</f>
        <v>405423412</v>
      </c>
      <c r="E85" s="179">
        <f t="shared" si="25"/>
        <v>74056290</v>
      </c>
      <c r="F85" s="179">
        <f t="shared" si="25"/>
        <v>24734819</v>
      </c>
      <c r="G85" s="179">
        <f t="shared" si="25"/>
        <v>43603659</v>
      </c>
      <c r="H85" s="179">
        <f t="shared" si="25"/>
        <v>0</v>
      </c>
      <c r="I85" s="179">
        <f t="shared" si="25"/>
        <v>82400290</v>
      </c>
      <c r="J85" s="179">
        <f t="shared" si="25"/>
        <v>4279550</v>
      </c>
      <c r="K85" s="179">
        <f t="shared" si="25"/>
        <v>137698804</v>
      </c>
      <c r="L85" s="179">
        <f t="shared" si="25"/>
        <v>0</v>
      </c>
      <c r="M85" s="179">
        <f t="shared" si="25"/>
        <v>38650000</v>
      </c>
      <c r="N85" s="179">
        <f t="shared" si="25"/>
        <v>0</v>
      </c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5">
      <c r="A86" s="180" t="s">
        <v>508</v>
      </c>
      <c r="B86" s="180" t="s">
        <v>79</v>
      </c>
      <c r="C86" s="164" t="s">
        <v>510</v>
      </c>
      <c r="D86" s="179">
        <v>0</v>
      </c>
      <c r="E86" s="186">
        <v>0</v>
      </c>
      <c r="F86" s="186">
        <v>0</v>
      </c>
      <c r="G86" s="186">
        <v>0</v>
      </c>
      <c r="H86" s="186">
        <v>0</v>
      </c>
      <c r="I86" s="186">
        <v>0</v>
      </c>
      <c r="J86" s="186">
        <v>0</v>
      </c>
      <c r="K86" s="186">
        <v>0</v>
      </c>
      <c r="L86" s="186">
        <v>0</v>
      </c>
      <c r="M86" s="186">
        <v>0</v>
      </c>
      <c r="N86" s="186">
        <v>0</v>
      </c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2.75" customHeight="1" x14ac:dyDescent="0.25">
      <c r="A87" s="180" t="s">
        <v>508</v>
      </c>
      <c r="B87" s="180" t="s">
        <v>133</v>
      </c>
      <c r="C87" s="164" t="s">
        <v>511</v>
      </c>
      <c r="D87" s="179">
        <v>0</v>
      </c>
      <c r="E87" s="186">
        <v>0</v>
      </c>
      <c r="F87" s="186">
        <v>0</v>
      </c>
      <c r="G87" s="186">
        <v>0</v>
      </c>
      <c r="H87" s="186">
        <v>0</v>
      </c>
      <c r="I87" s="186">
        <v>0</v>
      </c>
      <c r="J87" s="186">
        <v>0</v>
      </c>
      <c r="K87" s="186">
        <v>0</v>
      </c>
      <c r="L87" s="186">
        <v>0</v>
      </c>
      <c r="M87" s="186">
        <v>0</v>
      </c>
      <c r="N87" s="186">
        <v>0</v>
      </c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2.75" customHeight="1" x14ac:dyDescent="0.25">
      <c r="A88" s="180" t="s">
        <v>508</v>
      </c>
      <c r="B88" s="180" t="s">
        <v>146</v>
      </c>
      <c r="C88" s="164" t="s">
        <v>512</v>
      </c>
      <c r="D88" s="179">
        <f t="shared" ref="D88:N88" si="26">SUM(D89:D91)</f>
        <v>405423412</v>
      </c>
      <c r="E88" s="179">
        <f t="shared" si="26"/>
        <v>74056290</v>
      </c>
      <c r="F88" s="179">
        <f t="shared" si="26"/>
        <v>24734819</v>
      </c>
      <c r="G88" s="179">
        <f t="shared" si="26"/>
        <v>43603659</v>
      </c>
      <c r="H88" s="179">
        <f t="shared" si="26"/>
        <v>0</v>
      </c>
      <c r="I88" s="179">
        <f t="shared" si="26"/>
        <v>82400290</v>
      </c>
      <c r="J88" s="179">
        <f t="shared" si="26"/>
        <v>4279550</v>
      </c>
      <c r="K88" s="179">
        <f t="shared" si="26"/>
        <v>137698804</v>
      </c>
      <c r="L88" s="179">
        <f t="shared" si="26"/>
        <v>0</v>
      </c>
      <c r="M88" s="179">
        <f t="shared" si="26"/>
        <v>38650000</v>
      </c>
      <c r="N88" s="179">
        <f t="shared" si="26"/>
        <v>0</v>
      </c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2.75" customHeight="1" x14ac:dyDescent="0.25">
      <c r="A89" s="180"/>
      <c r="B89" s="180"/>
      <c r="C89" s="160" t="s">
        <v>513</v>
      </c>
      <c r="D89" s="182">
        <f t="shared" ref="D89:D93" si="27">SUM(E89:N89)</f>
        <v>81564450</v>
      </c>
      <c r="E89" s="183">
        <f>+'DES HUMANO'!C15</f>
        <v>15701831</v>
      </c>
      <c r="F89" s="183">
        <f>+'DES HUMANO'!C16</f>
        <v>18265239</v>
      </c>
      <c r="G89" s="183">
        <f>+'DES HUMANO'!C17</f>
        <v>11686010</v>
      </c>
      <c r="H89" s="183">
        <v>0</v>
      </c>
      <c r="I89" s="183">
        <f>+'DES HUMANO'!C19</f>
        <v>10310290</v>
      </c>
      <c r="J89" s="183">
        <f>+'DES HUMANO'!C21</f>
        <v>2851080</v>
      </c>
      <c r="K89" s="186">
        <v>0</v>
      </c>
      <c r="L89" s="186"/>
      <c r="M89" s="186">
        <f>+'DES HUMANO'!C24</f>
        <v>22750000</v>
      </c>
      <c r="N89" s="186">
        <v>0</v>
      </c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2.75" customHeight="1" x14ac:dyDescent="0.25">
      <c r="A90" s="180"/>
      <c r="B90" s="180"/>
      <c r="C90" s="160" t="s">
        <v>514</v>
      </c>
      <c r="D90" s="182">
        <f t="shared" si="27"/>
        <v>317484046</v>
      </c>
      <c r="E90" s="183">
        <f>+'DES HUMANO'!D15</f>
        <v>54865133</v>
      </c>
      <c r="F90" s="183">
        <f>+'DES HUMANO'!D16</f>
        <v>6170100</v>
      </c>
      <c r="G90" s="183">
        <f>+'DES HUMANO'!D17</f>
        <v>29437949</v>
      </c>
      <c r="H90" s="183">
        <v>0</v>
      </c>
      <c r="I90" s="183">
        <f>+'DES HUMANO'!D19</f>
        <v>72090000</v>
      </c>
      <c r="J90" s="183">
        <f>+'DES HUMANO'!D21</f>
        <v>1322060</v>
      </c>
      <c r="K90" s="186">
        <f>+'P.OBRAS 2021'!C66</f>
        <v>137698804</v>
      </c>
      <c r="L90" s="186">
        <v>0</v>
      </c>
      <c r="M90" s="186">
        <f>+'DES HUMANO'!D24</f>
        <v>15900000</v>
      </c>
      <c r="N90" s="186">
        <v>0</v>
      </c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2.75" customHeight="1" x14ac:dyDescent="0.25">
      <c r="A91" s="180"/>
      <c r="B91" s="180"/>
      <c r="C91" s="173" t="s">
        <v>515</v>
      </c>
      <c r="D91" s="182">
        <f t="shared" si="27"/>
        <v>6374916</v>
      </c>
      <c r="E91" s="183">
        <f>+'DES HUMANO'!G15</f>
        <v>3489326</v>
      </c>
      <c r="F91" s="183">
        <f>+'DES HUMANO'!G16</f>
        <v>299480</v>
      </c>
      <c r="G91" s="183">
        <f>+'DES HUMANO'!G17</f>
        <v>2479700</v>
      </c>
      <c r="H91" s="183">
        <v>0</v>
      </c>
      <c r="I91" s="183">
        <f>+'DES HUMANO'!G19</f>
        <v>0</v>
      </c>
      <c r="J91" s="183">
        <f>+'DES HUMANO'!G21</f>
        <v>106410</v>
      </c>
      <c r="K91" s="183">
        <v>0</v>
      </c>
      <c r="L91" s="183">
        <v>0</v>
      </c>
      <c r="M91" s="183">
        <v>0</v>
      </c>
      <c r="N91" s="183">
        <v>0</v>
      </c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2.75" customHeight="1" x14ac:dyDescent="0.25">
      <c r="A92" s="180" t="s">
        <v>508</v>
      </c>
      <c r="B92" s="180" t="s">
        <v>346</v>
      </c>
      <c r="C92" s="164" t="s">
        <v>516</v>
      </c>
      <c r="D92" s="182">
        <f t="shared" si="27"/>
        <v>0</v>
      </c>
      <c r="E92" s="186">
        <v>0</v>
      </c>
      <c r="F92" s="186">
        <v>0</v>
      </c>
      <c r="G92" s="186">
        <v>0</v>
      </c>
      <c r="H92" s="186">
        <v>0</v>
      </c>
      <c r="I92" s="186">
        <v>0</v>
      </c>
      <c r="J92" s="186">
        <v>0</v>
      </c>
      <c r="K92" s="186">
        <v>0</v>
      </c>
      <c r="L92" s="186">
        <v>0</v>
      </c>
      <c r="M92" s="186">
        <v>0</v>
      </c>
      <c r="N92" s="186">
        <v>0</v>
      </c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2.75" customHeight="1" x14ac:dyDescent="0.25">
      <c r="A93" s="180" t="s">
        <v>508</v>
      </c>
      <c r="B93" s="180" t="s">
        <v>451</v>
      </c>
      <c r="C93" s="164" t="s">
        <v>517</v>
      </c>
      <c r="D93" s="182">
        <f t="shared" si="27"/>
        <v>0</v>
      </c>
      <c r="E93" s="186">
        <v>0</v>
      </c>
      <c r="F93" s="186">
        <v>0</v>
      </c>
      <c r="G93" s="186">
        <v>0</v>
      </c>
      <c r="H93" s="186">
        <v>0</v>
      </c>
      <c r="I93" s="186">
        <v>0</v>
      </c>
      <c r="J93" s="186">
        <v>0</v>
      </c>
      <c r="K93" s="186">
        <v>0</v>
      </c>
      <c r="L93" s="186">
        <v>0</v>
      </c>
      <c r="M93" s="186">
        <v>0</v>
      </c>
      <c r="N93" s="186">
        <v>0</v>
      </c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2.75" customHeight="1" x14ac:dyDescent="0.25">
      <c r="A94" s="177" t="s">
        <v>518</v>
      </c>
      <c r="B94" s="177"/>
      <c r="C94" s="178" t="s">
        <v>519</v>
      </c>
      <c r="D94" s="179">
        <f t="shared" ref="D94:N94" si="28">+D95</f>
        <v>308135646</v>
      </c>
      <c r="E94" s="179">
        <f t="shared" si="28"/>
        <v>0</v>
      </c>
      <c r="F94" s="179">
        <f t="shared" si="28"/>
        <v>0</v>
      </c>
      <c r="G94" s="179">
        <f t="shared" si="28"/>
        <v>0</v>
      </c>
      <c r="H94" s="179">
        <f t="shared" si="28"/>
        <v>0</v>
      </c>
      <c r="I94" s="179">
        <f t="shared" si="28"/>
        <v>0</v>
      </c>
      <c r="J94" s="179">
        <f t="shared" si="28"/>
        <v>0</v>
      </c>
      <c r="K94" s="179">
        <f t="shared" si="28"/>
        <v>0</v>
      </c>
      <c r="L94" s="179">
        <f t="shared" si="28"/>
        <v>0</v>
      </c>
      <c r="M94" s="179">
        <f t="shared" si="28"/>
        <v>0</v>
      </c>
      <c r="N94" s="179">
        <f t="shared" si="28"/>
        <v>308135646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5">
      <c r="A95" s="162" t="s">
        <v>518</v>
      </c>
      <c r="B95" s="162" t="s">
        <v>79</v>
      </c>
      <c r="C95" s="160" t="s">
        <v>520</v>
      </c>
      <c r="D95" s="182">
        <f>SUM(E95:N95)</f>
        <v>308135646</v>
      </c>
      <c r="E95" s="183">
        <v>0</v>
      </c>
      <c r="F95" s="183">
        <v>0</v>
      </c>
      <c r="G95" s="183">
        <v>0</v>
      </c>
      <c r="H95" s="183">
        <v>0</v>
      </c>
      <c r="I95" s="183">
        <v>0</v>
      </c>
      <c r="J95" s="183">
        <v>0</v>
      </c>
      <c r="K95" s="183">
        <v>0</v>
      </c>
      <c r="L95" s="183">
        <v>0</v>
      </c>
      <c r="M95" s="183">
        <v>0</v>
      </c>
      <c r="N95" s="183">
        <f>+HAC!C25</f>
        <v>308135646</v>
      </c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5">
      <c r="A96" s="177" t="s">
        <v>521</v>
      </c>
      <c r="B96" s="177"/>
      <c r="C96" s="178" t="s">
        <v>543</v>
      </c>
      <c r="D96" s="179">
        <f t="shared" ref="D96:N96" si="29">+D97</f>
        <v>1431166748</v>
      </c>
      <c r="E96" s="179">
        <f t="shared" si="29"/>
        <v>243043144</v>
      </c>
      <c r="F96" s="179">
        <f t="shared" si="29"/>
        <v>121269205</v>
      </c>
      <c r="G96" s="179">
        <f t="shared" si="29"/>
        <v>705645451</v>
      </c>
      <c r="H96" s="179">
        <f t="shared" si="29"/>
        <v>0</v>
      </c>
      <c r="I96" s="179">
        <f t="shared" si="29"/>
        <v>56332078</v>
      </c>
      <c r="J96" s="179">
        <f t="shared" si="29"/>
        <v>34061962</v>
      </c>
      <c r="K96" s="179">
        <f t="shared" si="29"/>
        <v>270814908</v>
      </c>
      <c r="L96" s="179">
        <f t="shared" si="29"/>
        <v>0</v>
      </c>
      <c r="M96" s="179">
        <f t="shared" si="29"/>
        <v>0</v>
      </c>
      <c r="N96" s="179">
        <f t="shared" si="29"/>
        <v>0</v>
      </c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5">
      <c r="A97" s="180" t="s">
        <v>521</v>
      </c>
      <c r="B97" s="180" t="s">
        <v>79</v>
      </c>
      <c r="C97" s="164" t="s">
        <v>523</v>
      </c>
      <c r="D97" s="179">
        <f t="shared" ref="D97:N97" si="30">SUM(D98:D104)</f>
        <v>1431166748</v>
      </c>
      <c r="E97" s="186">
        <f t="shared" si="30"/>
        <v>243043144</v>
      </c>
      <c r="F97" s="186">
        <f t="shared" si="30"/>
        <v>121269205</v>
      </c>
      <c r="G97" s="186">
        <f t="shared" si="30"/>
        <v>705645451</v>
      </c>
      <c r="H97" s="186">
        <f t="shared" si="30"/>
        <v>0</v>
      </c>
      <c r="I97" s="186">
        <f t="shared" si="30"/>
        <v>56332078</v>
      </c>
      <c r="J97" s="186">
        <f t="shared" si="30"/>
        <v>34061962</v>
      </c>
      <c r="K97" s="186">
        <f t="shared" si="30"/>
        <v>270814908</v>
      </c>
      <c r="L97" s="186">
        <f t="shared" si="30"/>
        <v>0</v>
      </c>
      <c r="M97" s="186">
        <f t="shared" si="30"/>
        <v>0</v>
      </c>
      <c r="N97" s="186">
        <f t="shared" si="30"/>
        <v>0</v>
      </c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2.75" customHeight="1" x14ac:dyDescent="0.25">
      <c r="A98" s="162"/>
      <c r="B98" s="162"/>
      <c r="C98" s="160" t="s">
        <v>524</v>
      </c>
      <c r="D98" s="182">
        <f t="shared" ref="D98:D104" si="31">SUM(E98:N98)</f>
        <v>11462144</v>
      </c>
      <c r="E98" s="183">
        <f>+OBRAS!C16</f>
        <v>7811768</v>
      </c>
      <c r="F98" s="183">
        <f>+OBRAS!C17</f>
        <v>241630</v>
      </c>
      <c r="G98" s="183">
        <f>+OBRAS!C18</f>
        <v>1081274</v>
      </c>
      <c r="H98" s="183">
        <f>+OBRAS!C19</f>
        <v>0</v>
      </c>
      <c r="I98" s="183">
        <f>+OBRAS!C20</f>
        <v>2100000</v>
      </c>
      <c r="J98" s="183">
        <f>+OBRAS!C22</f>
        <v>227472</v>
      </c>
      <c r="K98" s="183">
        <v>0</v>
      </c>
      <c r="L98" s="183">
        <f>+OBRAS!C24</f>
        <v>0</v>
      </c>
      <c r="M98" s="183">
        <f>+OBRAS!C25</f>
        <v>0</v>
      </c>
      <c r="N98" s="183">
        <f>+OBRAS!C27</f>
        <v>0</v>
      </c>
      <c r="O98" s="65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5">
      <c r="A99" s="162"/>
      <c r="B99" s="162"/>
      <c r="C99" s="160" t="s">
        <v>525</v>
      </c>
      <c r="D99" s="182">
        <f t="shared" si="31"/>
        <v>125676612</v>
      </c>
      <c r="E99" s="183">
        <f>+OBRAS!E16</f>
        <v>19507896</v>
      </c>
      <c r="F99" s="183">
        <f>+OBRAS!E17</f>
        <v>357300</v>
      </c>
      <c r="G99" s="183">
        <f>+OBRAS!E18</f>
        <v>27034548</v>
      </c>
      <c r="H99" s="183">
        <f>+'OBRAS B'!F112</f>
        <v>0</v>
      </c>
      <c r="I99" s="183">
        <f>+OBRAS!E20</f>
        <v>54232078</v>
      </c>
      <c r="J99" s="183">
        <f>+OBRAS!E22+3590</f>
        <v>24544790</v>
      </c>
      <c r="K99" s="183">
        <v>0</v>
      </c>
      <c r="L99" s="183">
        <f>+'OBRAS B'!F118</f>
        <v>0</v>
      </c>
      <c r="M99" s="183">
        <f>+'OBRAS B'!F120</f>
        <v>0</v>
      </c>
      <c r="N99" s="183">
        <f>+'OBRAS B'!F122</f>
        <v>0</v>
      </c>
      <c r="O99" s="65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5">
      <c r="A100" s="162"/>
      <c r="B100" s="162"/>
      <c r="C100" s="160" t="s">
        <v>526</v>
      </c>
      <c r="D100" s="182">
        <f t="shared" si="31"/>
        <v>115823918</v>
      </c>
      <c r="E100" s="183">
        <v>0</v>
      </c>
      <c r="F100" s="183">
        <v>0</v>
      </c>
      <c r="G100" s="183">
        <v>0</v>
      </c>
      <c r="H100" s="183">
        <v>0</v>
      </c>
      <c r="I100" s="183">
        <f>+'OBRAS B'!F115</f>
        <v>0</v>
      </c>
      <c r="J100" s="183">
        <v>0</v>
      </c>
      <c r="K100" s="183">
        <f>+'P.OBRAS 2021'!C63</f>
        <v>115823918</v>
      </c>
      <c r="L100" s="183">
        <v>0</v>
      </c>
      <c r="M100" s="183"/>
      <c r="N100" s="183"/>
      <c r="O100" s="65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5">
      <c r="A101" s="162"/>
      <c r="B101" s="162"/>
      <c r="C101" s="160" t="s">
        <v>527</v>
      </c>
      <c r="D101" s="182">
        <f t="shared" si="31"/>
        <v>0</v>
      </c>
      <c r="E101" s="183">
        <v>0</v>
      </c>
      <c r="F101" s="183">
        <v>0</v>
      </c>
      <c r="G101" s="183">
        <v>0</v>
      </c>
      <c r="H101" s="183">
        <v>0</v>
      </c>
      <c r="I101" s="183">
        <v>0</v>
      </c>
      <c r="J101" s="183">
        <v>0</v>
      </c>
      <c r="K101" s="183">
        <f>+'P.OBRAS 2021'!C62</f>
        <v>0</v>
      </c>
      <c r="L101" s="183">
        <v>0</v>
      </c>
      <c r="M101" s="183">
        <v>0</v>
      </c>
      <c r="N101" s="183">
        <v>0</v>
      </c>
      <c r="O101" s="65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5">
      <c r="A102" s="180"/>
      <c r="B102" s="162"/>
      <c r="C102" s="160" t="s">
        <v>528</v>
      </c>
      <c r="D102" s="182">
        <f t="shared" si="31"/>
        <v>768716545</v>
      </c>
      <c r="E102" s="183">
        <f>+OBRAS!D16</f>
        <v>107882863</v>
      </c>
      <c r="F102" s="183">
        <f>+OBRAS!D17</f>
        <v>86955608</v>
      </c>
      <c r="G102" s="183">
        <f>+OBRAS!D18-1816996</f>
        <v>572973374</v>
      </c>
      <c r="H102" s="183">
        <v>0</v>
      </c>
      <c r="I102" s="183">
        <v>0</v>
      </c>
      <c r="J102" s="183">
        <f>+OBRAS!D22</f>
        <v>904700</v>
      </c>
      <c r="K102" s="183">
        <v>0</v>
      </c>
      <c r="L102" s="183">
        <v>0</v>
      </c>
      <c r="M102" s="183">
        <v>0</v>
      </c>
      <c r="N102" s="183">
        <v>0</v>
      </c>
      <c r="O102" s="65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5">
      <c r="A103" s="162"/>
      <c r="B103" s="162"/>
      <c r="C103" s="160" t="s">
        <v>529</v>
      </c>
      <c r="D103" s="182">
        <f t="shared" si="31"/>
        <v>217985764</v>
      </c>
      <c r="E103" s="183">
        <f>+OBRAS!F16</f>
        <v>78314702</v>
      </c>
      <c r="F103" s="183">
        <f>+OBRAS!F17</f>
        <v>32604517</v>
      </c>
      <c r="G103" s="183">
        <f>+OBRAS!F18</f>
        <v>98781545</v>
      </c>
      <c r="H103" s="183">
        <v>0</v>
      </c>
      <c r="I103" s="183">
        <v>0</v>
      </c>
      <c r="J103" s="183">
        <f>+OBRAS!F22</f>
        <v>8285000</v>
      </c>
      <c r="K103" s="183">
        <v>0</v>
      </c>
      <c r="L103" s="183">
        <v>0</v>
      </c>
      <c r="M103" s="183">
        <v>0</v>
      </c>
      <c r="N103" s="183">
        <v>0</v>
      </c>
      <c r="O103" s="65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5">
      <c r="A104" s="162"/>
      <c r="B104" s="162"/>
      <c r="C104" s="160" t="s">
        <v>530</v>
      </c>
      <c r="D104" s="182">
        <f t="shared" si="31"/>
        <v>191501765</v>
      </c>
      <c r="E104" s="183">
        <f>+'AMBIENTE '!D16</f>
        <v>29525915</v>
      </c>
      <c r="F104" s="183">
        <f>+'AMBIENTE '!D17</f>
        <v>1110150</v>
      </c>
      <c r="G104" s="183">
        <f>+'AMBIENTE '!D18</f>
        <v>5774710</v>
      </c>
      <c r="H104" s="183">
        <v>0</v>
      </c>
      <c r="I104" s="183">
        <v>0</v>
      </c>
      <c r="J104" s="183">
        <f>+'AMBIENTE '!D22</f>
        <v>100000</v>
      </c>
      <c r="K104" s="183">
        <f>+'P.OBRAS 2021'!C67</f>
        <v>154990990</v>
      </c>
      <c r="L104" s="183">
        <v>0</v>
      </c>
      <c r="M104" s="183">
        <v>0</v>
      </c>
      <c r="N104" s="183">
        <v>0</v>
      </c>
      <c r="O104" s="65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5">
      <c r="A105" s="393" t="s">
        <v>234</v>
      </c>
      <c r="B105" s="394"/>
      <c r="C105" s="395"/>
      <c r="D105" s="192">
        <f t="shared" ref="D105:N105" si="32">+D66+D69+D85+D94+D96</f>
        <v>4861151252</v>
      </c>
      <c r="E105" s="192">
        <f t="shared" si="32"/>
        <v>1192301919</v>
      </c>
      <c r="F105" s="192">
        <f t="shared" si="32"/>
        <v>215868838</v>
      </c>
      <c r="G105" s="192">
        <f t="shared" si="32"/>
        <v>1765554710</v>
      </c>
      <c r="H105" s="192">
        <f t="shared" si="32"/>
        <v>63380809</v>
      </c>
      <c r="I105" s="192">
        <f t="shared" si="32"/>
        <v>175957961</v>
      </c>
      <c r="J105" s="192">
        <f t="shared" si="32"/>
        <v>169374869</v>
      </c>
      <c r="K105" s="192">
        <f t="shared" si="32"/>
        <v>930926500</v>
      </c>
      <c r="L105" s="192">
        <f t="shared" si="32"/>
        <v>1000000</v>
      </c>
      <c r="M105" s="192">
        <f t="shared" si="32"/>
        <v>38650000</v>
      </c>
      <c r="N105" s="192">
        <f t="shared" si="32"/>
        <v>308135646</v>
      </c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2.75" customHeight="1" x14ac:dyDescent="0.25">
      <c r="A106" s="175"/>
      <c r="B106" s="175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5">
      <c r="A107" s="175"/>
      <c r="B107" s="175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5">
      <c r="A108" s="175"/>
      <c r="B108" s="175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5">
      <c r="A109" s="175"/>
      <c r="B109" s="175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5">
      <c r="A110" s="175"/>
      <c r="B110" s="175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5">
      <c r="A111" s="175"/>
      <c r="B111" s="175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5">
      <c r="A112" s="175"/>
      <c r="B112" s="175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5">
      <c r="A113" s="175"/>
      <c r="B113" s="175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5">
      <c r="A114" s="175"/>
      <c r="B114" s="175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5">
      <c r="A115" s="175"/>
      <c r="B115" s="175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5">
      <c r="A116" s="175"/>
      <c r="B116" s="175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5">
      <c r="A117" s="175"/>
      <c r="B117" s="175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5">
      <c r="A118" s="175"/>
      <c r="B118" s="175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5">
      <c r="A119" s="175"/>
      <c r="B119" s="175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5">
      <c r="A120" s="175"/>
      <c r="B120" s="175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5">
      <c r="A121" s="175"/>
      <c r="B121" s="175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5">
      <c r="A122" s="175"/>
      <c r="B122" s="175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5">
      <c r="A123" s="175"/>
      <c r="B123" s="175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5">
      <c r="A124" s="175"/>
      <c r="B124" s="175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5">
      <c r="A125" s="175"/>
      <c r="B125" s="175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5">
      <c r="A126" s="175"/>
      <c r="B126" s="175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5">
      <c r="A127" s="175"/>
      <c r="B127" s="175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5">
      <c r="A128" s="175"/>
      <c r="B128" s="175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5">
      <c r="A129" s="175"/>
      <c r="B129" s="175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5">
      <c r="A130" s="175"/>
      <c r="B130" s="175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5">
      <c r="A131" s="175"/>
      <c r="B131" s="175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5">
      <c r="A132" s="175"/>
      <c r="B132" s="175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5">
      <c r="A133" s="175"/>
      <c r="B133" s="175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5">
      <c r="A134" s="175"/>
      <c r="B134" s="175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5">
      <c r="A135" s="175"/>
      <c r="B135" s="175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5">
      <c r="A136" s="175"/>
      <c r="B136" s="175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5">
      <c r="A137" s="175"/>
      <c r="B137" s="175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5">
      <c r="A138" s="175"/>
      <c r="B138" s="175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5">
      <c r="A139" s="175"/>
      <c r="B139" s="175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5">
      <c r="A140" s="175"/>
      <c r="B140" s="175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5">
      <c r="A141" s="175"/>
      <c r="B141" s="175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5">
      <c r="A142" s="175"/>
      <c r="B142" s="175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5">
      <c r="A143" s="175"/>
      <c r="B143" s="175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5">
      <c r="A144" s="175"/>
      <c r="B144" s="175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5">
      <c r="A145" s="175"/>
      <c r="B145" s="175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5">
      <c r="A146" s="175"/>
      <c r="B146" s="175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5">
      <c r="A147" s="175"/>
      <c r="B147" s="175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5">
      <c r="A148" s="175"/>
      <c r="B148" s="175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5">
      <c r="A149" s="175"/>
      <c r="B149" s="175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5">
      <c r="A150" s="175"/>
      <c r="B150" s="175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5">
      <c r="A151" s="175"/>
      <c r="B151" s="175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5">
      <c r="A152" s="175"/>
      <c r="B152" s="175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5">
      <c r="A153" s="175"/>
      <c r="B153" s="175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5">
      <c r="A154" s="175"/>
      <c r="B154" s="175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5">
      <c r="A155" s="175"/>
      <c r="B155" s="175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5">
      <c r="A156" s="175"/>
      <c r="B156" s="175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5">
      <c r="A157" s="175"/>
      <c r="B157" s="175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5">
      <c r="A158" s="175"/>
      <c r="B158" s="175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5">
      <c r="A159" s="175"/>
      <c r="B159" s="175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5">
      <c r="A160" s="175"/>
      <c r="B160" s="175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5">
      <c r="A161" s="175"/>
      <c r="B161" s="175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5">
      <c r="A162" s="175"/>
      <c r="B162" s="175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5">
      <c r="A163" s="175"/>
      <c r="B163" s="175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5">
      <c r="A164" s="175"/>
      <c r="B164" s="175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5">
      <c r="A165" s="175"/>
      <c r="B165" s="175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5">
      <c r="A166" s="175"/>
      <c r="B166" s="175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5">
      <c r="A167" s="175"/>
      <c r="B167" s="175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5">
      <c r="A168" s="175"/>
      <c r="B168" s="175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5">
      <c r="A169" s="175"/>
      <c r="B169" s="175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5">
      <c r="A170" s="175"/>
      <c r="B170" s="175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5">
      <c r="A171" s="175"/>
      <c r="B171" s="175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5">
      <c r="A172" s="175"/>
      <c r="B172" s="175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5">
      <c r="A173" s="175"/>
      <c r="B173" s="175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5">
      <c r="A174" s="175"/>
      <c r="B174" s="175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5">
      <c r="A175" s="175"/>
      <c r="B175" s="175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5">
      <c r="A176" s="175"/>
      <c r="B176" s="175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5">
      <c r="A177" s="175"/>
      <c r="B177" s="175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5">
      <c r="A178" s="175"/>
      <c r="B178" s="175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5">
      <c r="A179" s="175"/>
      <c r="B179" s="175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5">
      <c r="A180" s="175"/>
      <c r="B180" s="175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5">
      <c r="A181" s="175"/>
      <c r="B181" s="175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5">
      <c r="A182" s="175"/>
      <c r="B182" s="175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5">
      <c r="A183" s="175"/>
      <c r="B183" s="175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5">
      <c r="A184" s="175"/>
      <c r="B184" s="175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5">
      <c r="A185" s="175"/>
      <c r="B185" s="175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5">
      <c r="A186" s="175"/>
      <c r="B186" s="175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5">
      <c r="A187" s="175"/>
      <c r="B187" s="175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5">
      <c r="A188" s="175"/>
      <c r="B188" s="175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5">
      <c r="A189" s="175"/>
      <c r="B189" s="175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5">
      <c r="A190" s="175"/>
      <c r="B190" s="175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5">
      <c r="A191" s="175"/>
      <c r="B191" s="175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5">
      <c r="A192" s="175"/>
      <c r="B192" s="175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5">
      <c r="A193" s="175"/>
      <c r="B193" s="175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5">
      <c r="A194" s="175"/>
      <c r="B194" s="175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5">
      <c r="A195" s="175"/>
      <c r="B195" s="175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5">
      <c r="A196" s="175"/>
      <c r="B196" s="175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5">
      <c r="A197" s="175"/>
      <c r="B197" s="175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5">
      <c r="A198" s="175"/>
      <c r="B198" s="175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5">
      <c r="A199" s="175"/>
      <c r="B199" s="175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5">
      <c r="A200" s="175"/>
      <c r="B200" s="175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5">
      <c r="A201" s="175"/>
      <c r="B201" s="175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5">
      <c r="A202" s="175"/>
      <c r="B202" s="175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5">
      <c r="A203" s="175"/>
      <c r="B203" s="175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5">
      <c r="A204" s="175"/>
      <c r="B204" s="175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5">
      <c r="A205" s="175"/>
      <c r="B205" s="175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5">
      <c r="A206" s="175"/>
      <c r="B206" s="175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5">
      <c r="A207" s="175"/>
      <c r="B207" s="175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5">
      <c r="A208" s="175"/>
      <c r="B208" s="175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5">
      <c r="A209" s="175"/>
      <c r="B209" s="175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5">
      <c r="A210" s="175"/>
      <c r="B210" s="175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5">
      <c r="A211" s="175"/>
      <c r="B211" s="175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5">
      <c r="A212" s="175"/>
      <c r="B212" s="175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5">
      <c r="A213" s="175"/>
      <c r="B213" s="175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5">
      <c r="A214" s="175"/>
      <c r="B214" s="175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5">
      <c r="A215" s="175"/>
      <c r="B215" s="175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5">
      <c r="A216" s="175"/>
      <c r="B216" s="175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5">
      <c r="A217" s="175"/>
      <c r="B217" s="175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5">
      <c r="A218" s="175"/>
      <c r="B218" s="175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5">
      <c r="A219" s="175"/>
      <c r="B219" s="175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5">
      <c r="A220" s="175"/>
      <c r="B220" s="175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5">
      <c r="A221" s="175"/>
      <c r="B221" s="175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5">
      <c r="A222" s="175"/>
      <c r="B222" s="175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5">
      <c r="A223" s="175"/>
      <c r="B223" s="175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5">
      <c r="A224" s="175"/>
      <c r="B224" s="175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5">
      <c r="A225" s="175"/>
      <c r="B225" s="175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5">
      <c r="A226" s="175"/>
      <c r="B226" s="175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5">
      <c r="A227" s="175"/>
      <c r="B227" s="175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5">
      <c r="A228" s="175"/>
      <c r="B228" s="175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5">
      <c r="A229" s="175"/>
      <c r="B229" s="175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5">
      <c r="A230" s="175"/>
      <c r="B230" s="175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5">
      <c r="A231" s="175"/>
      <c r="B231" s="175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5">
      <c r="A232" s="175"/>
      <c r="B232" s="175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5">
      <c r="A233" s="175"/>
      <c r="B233" s="175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5">
      <c r="A234" s="175"/>
      <c r="B234" s="175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5">
      <c r="A235" s="175"/>
      <c r="B235" s="175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5">
      <c r="A236" s="175"/>
      <c r="B236" s="175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5">
      <c r="A237" s="175"/>
      <c r="B237" s="175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5">
      <c r="A238" s="175"/>
      <c r="B238" s="175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5">
      <c r="A239" s="175"/>
      <c r="B239" s="175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5">
      <c r="A240" s="175"/>
      <c r="B240" s="175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5">
      <c r="A241" s="175"/>
      <c r="B241" s="175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5">
      <c r="A242" s="175"/>
      <c r="B242" s="175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5">
      <c r="A243" s="175"/>
      <c r="B243" s="175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5">
      <c r="A244" s="175"/>
      <c r="B244" s="175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5">
      <c r="A245" s="175"/>
      <c r="B245" s="175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5">
      <c r="A246" s="175"/>
      <c r="B246" s="175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5">
      <c r="A247" s="175"/>
      <c r="B247" s="175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5">
      <c r="A248" s="175"/>
      <c r="B248" s="175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5">
      <c r="A249" s="175"/>
      <c r="B249" s="175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5">
      <c r="A250" s="175"/>
      <c r="B250" s="175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5">
      <c r="A251" s="175"/>
      <c r="B251" s="175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5">
      <c r="A252" s="175"/>
      <c r="B252" s="175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5">
      <c r="A253" s="175"/>
      <c r="B253" s="175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5">
      <c r="A254" s="175"/>
      <c r="B254" s="175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5">
      <c r="A255" s="175"/>
      <c r="B255" s="175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5">
      <c r="A256" s="175"/>
      <c r="B256" s="175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5">
      <c r="A257" s="175"/>
      <c r="B257" s="175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5">
      <c r="A258" s="175"/>
      <c r="B258" s="175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5">
      <c r="A259" s="175"/>
      <c r="B259" s="175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5">
      <c r="A260" s="175"/>
      <c r="B260" s="175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5">
      <c r="A261" s="175"/>
      <c r="B261" s="175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5">
      <c r="A262" s="175"/>
      <c r="B262" s="175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5">
      <c r="A263" s="175"/>
      <c r="B263" s="175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5">
      <c r="A264" s="175"/>
      <c r="B264" s="175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5">
      <c r="A265" s="175"/>
      <c r="B265" s="175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5">
      <c r="A266" s="175"/>
      <c r="B266" s="175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5">
      <c r="A267" s="175"/>
      <c r="B267" s="175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5">
      <c r="A268" s="175"/>
      <c r="B268" s="175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5">
      <c r="A269" s="175"/>
      <c r="B269" s="175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5">
      <c r="A270" s="175"/>
      <c r="B270" s="175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5">
      <c r="A271" s="175"/>
      <c r="B271" s="175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5">
      <c r="A272" s="175"/>
      <c r="B272" s="175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5">
      <c r="A273" s="175"/>
      <c r="B273" s="175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5">
      <c r="A274" s="175"/>
      <c r="B274" s="175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5">
      <c r="A275" s="175"/>
      <c r="B275" s="175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5">
      <c r="A276" s="175"/>
      <c r="B276" s="175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5">
      <c r="A277" s="175"/>
      <c r="B277" s="175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5">
      <c r="A278" s="175"/>
      <c r="B278" s="175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5">
      <c r="A279" s="175"/>
      <c r="B279" s="175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5">
      <c r="A280" s="175"/>
      <c r="B280" s="175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5">
      <c r="A281" s="175"/>
      <c r="B281" s="175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5">
      <c r="A282" s="175"/>
      <c r="B282" s="175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5">
      <c r="A283" s="175"/>
      <c r="B283" s="175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5">
      <c r="A284" s="175"/>
      <c r="B284" s="175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5">
      <c r="A285" s="175"/>
      <c r="B285" s="175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5">
      <c r="A286" s="175"/>
      <c r="B286" s="175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5">
      <c r="A287" s="175"/>
      <c r="B287" s="175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5">
      <c r="A288" s="175"/>
      <c r="B288" s="175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5">
      <c r="A289" s="175"/>
      <c r="B289" s="175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5">
      <c r="A290" s="175"/>
      <c r="B290" s="175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5">
      <c r="A291" s="175"/>
      <c r="B291" s="175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5">
      <c r="A292" s="175"/>
      <c r="B292" s="175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5">
      <c r="A293" s="175"/>
      <c r="B293" s="175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5">
      <c r="A294" s="175"/>
      <c r="B294" s="175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5">
      <c r="A295" s="175"/>
      <c r="B295" s="175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5">
      <c r="A296" s="175"/>
      <c r="B296" s="175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5">
      <c r="A297" s="175"/>
      <c r="B297" s="175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5">
      <c r="A298" s="175"/>
      <c r="B298" s="175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5">
      <c r="A299" s="175"/>
      <c r="B299" s="175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5">
      <c r="A300" s="175"/>
      <c r="B300" s="175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5">
      <c r="A301" s="175"/>
      <c r="B301" s="175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5">
      <c r="A302" s="175"/>
      <c r="B302" s="175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5">
      <c r="A303" s="175"/>
      <c r="B303" s="175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5">
      <c r="A304" s="175"/>
      <c r="B304" s="175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5">
      <c r="A305" s="175"/>
      <c r="B305" s="175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5">
      <c r="A306" s="175"/>
      <c r="B306" s="175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5">
      <c r="A307" s="175"/>
      <c r="B307" s="175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5">
      <c r="A308" s="175"/>
      <c r="B308" s="175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5">
      <c r="A309" s="175"/>
      <c r="B309" s="175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5">
      <c r="A310" s="175"/>
      <c r="B310" s="175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5">
      <c r="A311" s="175"/>
      <c r="B311" s="175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5">
      <c r="A312" s="175"/>
      <c r="B312" s="175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5">
      <c r="A313" s="175"/>
      <c r="B313" s="175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5">
      <c r="A314" s="175"/>
      <c r="B314" s="175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5">
      <c r="A315" s="175"/>
      <c r="B315" s="175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5">
      <c r="A316" s="175"/>
      <c r="B316" s="175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5">
      <c r="A317" s="175"/>
      <c r="B317" s="175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5">
      <c r="A318" s="175"/>
      <c r="B318" s="175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5">
      <c r="A319" s="175"/>
      <c r="B319" s="175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5">
      <c r="A320" s="175"/>
      <c r="B320" s="175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5">
      <c r="A321" s="175"/>
      <c r="B321" s="175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5">
      <c r="A322" s="175"/>
      <c r="B322" s="175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5">
      <c r="A323" s="175"/>
      <c r="B323" s="175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5">
      <c r="A324" s="175"/>
      <c r="B324" s="175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5">
      <c r="A325" s="175"/>
      <c r="B325" s="175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5">
      <c r="A326" s="175"/>
      <c r="B326" s="175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5">
      <c r="A327" s="175"/>
      <c r="B327" s="175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5">
      <c r="A328" s="175"/>
      <c r="B328" s="175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5">
      <c r="A329" s="175"/>
      <c r="B329" s="175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5">
      <c r="A330" s="175"/>
      <c r="B330" s="175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5">
      <c r="A331" s="175"/>
      <c r="B331" s="175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5">
      <c r="A332" s="175"/>
      <c r="B332" s="175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5">
      <c r="A333" s="175"/>
      <c r="B333" s="175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5">
      <c r="A334" s="175"/>
      <c r="B334" s="175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5">
      <c r="A335" s="175"/>
      <c r="B335" s="175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5">
      <c r="A336" s="175"/>
      <c r="B336" s="175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5">
      <c r="A337" s="175"/>
      <c r="B337" s="175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5">
      <c r="A338" s="175"/>
      <c r="B338" s="175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5">
      <c r="A339" s="175"/>
      <c r="B339" s="175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5">
      <c r="A340" s="175"/>
      <c r="B340" s="175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5">
      <c r="A341" s="175"/>
      <c r="B341" s="175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5">
      <c r="A342" s="175"/>
      <c r="B342" s="175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5">
      <c r="A343" s="175"/>
      <c r="B343" s="175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5">
      <c r="A344" s="175"/>
      <c r="B344" s="175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5">
      <c r="A345" s="175"/>
      <c r="B345" s="175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5">
      <c r="A346" s="175"/>
      <c r="B346" s="175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5">
      <c r="A347" s="175"/>
      <c r="B347" s="175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5">
      <c r="A348" s="175"/>
      <c r="B348" s="175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5">
      <c r="A349" s="175"/>
      <c r="B349" s="175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5">
      <c r="A350" s="175"/>
      <c r="B350" s="175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5">
      <c r="A351" s="175"/>
      <c r="B351" s="175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5">
      <c r="A352" s="175"/>
      <c r="B352" s="175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5">
      <c r="A353" s="175"/>
      <c r="B353" s="175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5">
      <c r="A354" s="175"/>
      <c r="B354" s="175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5">
      <c r="A355" s="175"/>
      <c r="B355" s="175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5">
      <c r="A356" s="175"/>
      <c r="B356" s="175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5">
      <c r="A357" s="175"/>
      <c r="B357" s="175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5">
      <c r="A358" s="175"/>
      <c r="B358" s="175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5">
      <c r="A359" s="175"/>
      <c r="B359" s="175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5">
      <c r="A360" s="175"/>
      <c r="B360" s="175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5">
      <c r="A361" s="175"/>
      <c r="B361" s="175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5">
      <c r="A362" s="175"/>
      <c r="B362" s="175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5">
      <c r="A363" s="175"/>
      <c r="B363" s="175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5">
      <c r="A364" s="175"/>
      <c r="B364" s="175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5">
      <c r="A365" s="175"/>
      <c r="B365" s="175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5">
      <c r="A366" s="175"/>
      <c r="B366" s="175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5">
      <c r="A367" s="175"/>
      <c r="B367" s="175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5">
      <c r="A368" s="175"/>
      <c r="B368" s="175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5">
      <c r="A369" s="175"/>
      <c r="B369" s="175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5">
      <c r="A370" s="175"/>
      <c r="B370" s="175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5">
      <c r="A371" s="175"/>
      <c r="B371" s="175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5">
      <c r="A372" s="175"/>
      <c r="B372" s="175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5">
      <c r="A373" s="175"/>
      <c r="B373" s="175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5">
      <c r="A374" s="175"/>
      <c r="B374" s="175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5">
      <c r="A375" s="175"/>
      <c r="B375" s="175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5">
      <c r="A376" s="175"/>
      <c r="B376" s="175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5">
      <c r="A377" s="175"/>
      <c r="B377" s="175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5">
      <c r="A378" s="175"/>
      <c r="B378" s="175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5">
      <c r="A379" s="175"/>
      <c r="B379" s="175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5">
      <c r="A380" s="175"/>
      <c r="B380" s="175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5">
      <c r="A381" s="175"/>
      <c r="B381" s="175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5">
      <c r="A382" s="175"/>
      <c r="B382" s="175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5">
      <c r="A383" s="175"/>
      <c r="B383" s="175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5">
      <c r="A384" s="175"/>
      <c r="B384" s="175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5">
      <c r="A385" s="175"/>
      <c r="B385" s="175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5">
      <c r="A386" s="175"/>
      <c r="B386" s="175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5">
      <c r="A387" s="175"/>
      <c r="B387" s="175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5">
      <c r="A388" s="175"/>
      <c r="B388" s="175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5">
      <c r="A389" s="175"/>
      <c r="B389" s="175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5">
      <c r="A390" s="175"/>
      <c r="B390" s="175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5">
      <c r="A391" s="175"/>
      <c r="B391" s="175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5">
      <c r="A392" s="175"/>
      <c r="B392" s="175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5">
      <c r="A393" s="175"/>
      <c r="B393" s="175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5">
      <c r="A394" s="175"/>
      <c r="B394" s="175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5">
      <c r="A395" s="175"/>
      <c r="B395" s="175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5">
      <c r="A396" s="175"/>
      <c r="B396" s="175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5">
      <c r="A397" s="175"/>
      <c r="B397" s="175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5">
      <c r="A398" s="175"/>
      <c r="B398" s="175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5">
      <c r="A399" s="175"/>
      <c r="B399" s="175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5">
      <c r="A400" s="175"/>
      <c r="B400" s="175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5">
      <c r="A401" s="175"/>
      <c r="B401" s="175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5">
      <c r="A402" s="175"/>
      <c r="B402" s="175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5">
      <c r="A403" s="175"/>
      <c r="B403" s="175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5">
      <c r="A404" s="175"/>
      <c r="B404" s="175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5">
      <c r="A405" s="175"/>
      <c r="B405" s="175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5">
      <c r="A406" s="175"/>
      <c r="B406" s="175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5">
      <c r="A407" s="175"/>
      <c r="B407" s="175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5">
      <c r="A408" s="175"/>
      <c r="B408" s="175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5">
      <c r="A409" s="175"/>
      <c r="B409" s="175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5">
      <c r="A410" s="175"/>
      <c r="B410" s="175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5">
      <c r="A411" s="175"/>
      <c r="B411" s="175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5">
      <c r="A412" s="175"/>
      <c r="B412" s="175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5">
      <c r="A413" s="175"/>
      <c r="B413" s="175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5">
      <c r="A414" s="175"/>
      <c r="B414" s="175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5">
      <c r="A415" s="175"/>
      <c r="B415" s="175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5">
      <c r="A416" s="175"/>
      <c r="B416" s="175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5">
      <c r="A417" s="175"/>
      <c r="B417" s="175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5">
      <c r="A418" s="175"/>
      <c r="B418" s="175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5">
      <c r="A419" s="175"/>
      <c r="B419" s="175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5">
      <c r="A420" s="175"/>
      <c r="B420" s="175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5">
      <c r="A421" s="175"/>
      <c r="B421" s="175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5">
      <c r="A422" s="175"/>
      <c r="B422" s="175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5">
      <c r="A423" s="175"/>
      <c r="B423" s="175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5">
      <c r="A424" s="175"/>
      <c r="B424" s="175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5">
      <c r="A425" s="175"/>
      <c r="B425" s="175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5">
      <c r="A426" s="175"/>
      <c r="B426" s="175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5">
      <c r="A427" s="175"/>
      <c r="B427" s="175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5">
      <c r="A428" s="175"/>
      <c r="B428" s="175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5">
      <c r="A429" s="175"/>
      <c r="B429" s="175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5">
      <c r="A430" s="175"/>
      <c r="B430" s="175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5">
      <c r="A431" s="175"/>
      <c r="B431" s="175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5">
      <c r="A432" s="175"/>
      <c r="B432" s="175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5">
      <c r="A433" s="175"/>
      <c r="B433" s="175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5">
      <c r="A434" s="175"/>
      <c r="B434" s="175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5">
      <c r="A435" s="175"/>
      <c r="B435" s="175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5">
      <c r="A436" s="175"/>
      <c r="B436" s="175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5">
      <c r="A437" s="175"/>
      <c r="B437" s="175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5">
      <c r="A438" s="175"/>
      <c r="B438" s="175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5">
      <c r="A439" s="175"/>
      <c r="B439" s="175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5">
      <c r="A440" s="175"/>
      <c r="B440" s="175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5">
      <c r="A441" s="175"/>
      <c r="B441" s="175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5">
      <c r="A442" s="175"/>
      <c r="B442" s="175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5">
      <c r="A443" s="175"/>
      <c r="B443" s="175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5">
      <c r="A444" s="175"/>
      <c r="B444" s="175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5">
      <c r="A445" s="175"/>
      <c r="B445" s="175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5">
      <c r="A446" s="175"/>
      <c r="B446" s="175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5">
      <c r="A447" s="175"/>
      <c r="B447" s="175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5">
      <c r="A448" s="175"/>
      <c r="B448" s="175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5">
      <c r="A449" s="175"/>
      <c r="B449" s="175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5">
      <c r="A450" s="175"/>
      <c r="B450" s="175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5">
      <c r="A451" s="175"/>
      <c r="B451" s="175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5">
      <c r="A452" s="175"/>
      <c r="B452" s="175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5">
      <c r="A453" s="175"/>
      <c r="B453" s="175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5">
      <c r="A454" s="175"/>
      <c r="B454" s="175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5">
      <c r="A455" s="175"/>
      <c r="B455" s="175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5">
      <c r="A456" s="175"/>
      <c r="B456" s="175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5">
      <c r="A457" s="175"/>
      <c r="B457" s="175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5">
      <c r="A458" s="175"/>
      <c r="B458" s="175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5">
      <c r="A459" s="175"/>
      <c r="B459" s="175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5">
      <c r="A460" s="175"/>
      <c r="B460" s="175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5">
      <c r="A461" s="175"/>
      <c r="B461" s="175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5">
      <c r="A462" s="175"/>
      <c r="B462" s="175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5">
      <c r="A463" s="175"/>
      <c r="B463" s="175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5">
      <c r="A464" s="175"/>
      <c r="B464" s="175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5">
      <c r="A465" s="175"/>
      <c r="B465" s="175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5">
      <c r="A466" s="175"/>
      <c r="B466" s="175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5">
      <c r="A467" s="175"/>
      <c r="B467" s="175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5">
      <c r="A468" s="175"/>
      <c r="B468" s="175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5">
      <c r="A469" s="175"/>
      <c r="B469" s="175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5">
      <c r="A470" s="175"/>
      <c r="B470" s="175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5">
      <c r="A471" s="175"/>
      <c r="B471" s="175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5">
      <c r="A472" s="175"/>
      <c r="B472" s="175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5">
      <c r="A473" s="175"/>
      <c r="B473" s="175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5">
      <c r="A474" s="175"/>
      <c r="B474" s="175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5">
      <c r="A475" s="175"/>
      <c r="B475" s="175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5">
      <c r="A476" s="175"/>
      <c r="B476" s="175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5">
      <c r="A477" s="175"/>
      <c r="B477" s="175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5">
      <c r="A478" s="175"/>
      <c r="B478" s="175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5">
      <c r="A479" s="175"/>
      <c r="B479" s="175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5">
      <c r="A480" s="175"/>
      <c r="B480" s="175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5">
      <c r="A481" s="175"/>
      <c r="B481" s="175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5">
      <c r="A482" s="175"/>
      <c r="B482" s="175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5">
      <c r="A483" s="175"/>
      <c r="B483" s="175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5">
      <c r="A484" s="175"/>
      <c r="B484" s="175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5">
      <c r="A485" s="175"/>
      <c r="B485" s="175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5">
      <c r="A486" s="175"/>
      <c r="B486" s="175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5">
      <c r="A487" s="175"/>
      <c r="B487" s="175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5">
      <c r="A488" s="175"/>
      <c r="B488" s="175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5">
      <c r="A489" s="175"/>
      <c r="B489" s="175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5">
      <c r="A490" s="175"/>
      <c r="B490" s="175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5">
      <c r="A491" s="175"/>
      <c r="B491" s="175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5">
      <c r="A492" s="175"/>
      <c r="B492" s="175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5">
      <c r="A493" s="175"/>
      <c r="B493" s="175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5">
      <c r="A494" s="175"/>
      <c r="B494" s="175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5">
      <c r="A495" s="175"/>
      <c r="B495" s="175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5">
      <c r="A496" s="175"/>
      <c r="B496" s="175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5">
      <c r="A497" s="175"/>
      <c r="B497" s="175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5">
      <c r="A498" s="175"/>
      <c r="B498" s="175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5">
      <c r="A499" s="175"/>
      <c r="B499" s="175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5">
      <c r="A500" s="175"/>
      <c r="B500" s="175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5">
      <c r="A501" s="175"/>
      <c r="B501" s="175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5">
      <c r="A502" s="175"/>
      <c r="B502" s="175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5">
      <c r="A503" s="175"/>
      <c r="B503" s="175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5">
      <c r="A504" s="175"/>
      <c r="B504" s="175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5">
      <c r="A505" s="175"/>
      <c r="B505" s="175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5">
      <c r="A506" s="175"/>
      <c r="B506" s="175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5">
      <c r="A507" s="175"/>
      <c r="B507" s="175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5">
      <c r="A508" s="175"/>
      <c r="B508" s="175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5">
      <c r="A509" s="175"/>
      <c r="B509" s="175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5">
      <c r="A510" s="175"/>
      <c r="B510" s="175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5">
      <c r="A511" s="175"/>
      <c r="B511" s="175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5">
      <c r="A512" s="175"/>
      <c r="B512" s="175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5">
      <c r="A513" s="175"/>
      <c r="B513" s="175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5">
      <c r="A514" s="175"/>
      <c r="B514" s="175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5">
      <c r="A515" s="175"/>
      <c r="B515" s="175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5">
      <c r="A516" s="175"/>
      <c r="B516" s="175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5">
      <c r="A517" s="175"/>
      <c r="B517" s="175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5">
      <c r="A518" s="175"/>
      <c r="B518" s="175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5">
      <c r="A519" s="175"/>
      <c r="B519" s="175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5">
      <c r="A520" s="175"/>
      <c r="B520" s="175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5">
      <c r="A521" s="175"/>
      <c r="B521" s="175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5">
      <c r="A522" s="175"/>
      <c r="B522" s="175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5">
      <c r="A523" s="175"/>
      <c r="B523" s="175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5">
      <c r="A524" s="175"/>
      <c r="B524" s="175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5">
      <c r="A525" s="175"/>
      <c r="B525" s="175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5">
      <c r="A526" s="175"/>
      <c r="B526" s="175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5">
      <c r="A527" s="175"/>
      <c r="B527" s="175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5">
      <c r="A528" s="175"/>
      <c r="B528" s="175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5">
      <c r="A529" s="175"/>
      <c r="B529" s="175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5">
      <c r="A530" s="175"/>
      <c r="B530" s="175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5">
      <c r="A531" s="175"/>
      <c r="B531" s="175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5">
      <c r="A532" s="175"/>
      <c r="B532" s="175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5">
      <c r="A533" s="175"/>
      <c r="B533" s="175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5">
      <c r="A534" s="175"/>
      <c r="B534" s="175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5">
      <c r="A535" s="175"/>
      <c r="B535" s="175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5">
      <c r="A536" s="175"/>
      <c r="B536" s="175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5">
      <c r="A537" s="175"/>
      <c r="B537" s="175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5">
      <c r="A538" s="175"/>
      <c r="B538" s="175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5">
      <c r="A539" s="175"/>
      <c r="B539" s="175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5">
      <c r="A540" s="175"/>
      <c r="B540" s="175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5">
      <c r="A541" s="175"/>
      <c r="B541" s="175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5">
      <c r="A542" s="175"/>
      <c r="B542" s="175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5">
      <c r="A543" s="175"/>
      <c r="B543" s="175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5">
      <c r="A544" s="175"/>
      <c r="B544" s="175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5">
      <c r="A545" s="175"/>
      <c r="B545" s="175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5">
      <c r="A546" s="175"/>
      <c r="B546" s="175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5">
      <c r="A547" s="175"/>
      <c r="B547" s="175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5">
      <c r="A548" s="175"/>
      <c r="B548" s="175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5">
      <c r="A549" s="175"/>
      <c r="B549" s="175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5">
      <c r="A550" s="175"/>
      <c r="B550" s="175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5">
      <c r="A551" s="175"/>
      <c r="B551" s="175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5">
      <c r="A552" s="175"/>
      <c r="B552" s="175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5">
      <c r="A553" s="175"/>
      <c r="B553" s="175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5">
      <c r="A554" s="175"/>
      <c r="B554" s="175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5">
      <c r="A555" s="175"/>
      <c r="B555" s="175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5">
      <c r="A556" s="175"/>
      <c r="B556" s="175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5">
      <c r="A557" s="175"/>
      <c r="B557" s="175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5">
      <c r="A558" s="175"/>
      <c r="B558" s="175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5">
      <c r="A559" s="175"/>
      <c r="B559" s="175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5">
      <c r="A560" s="175"/>
      <c r="B560" s="175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5">
      <c r="A561" s="175"/>
      <c r="B561" s="175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5">
      <c r="A562" s="175"/>
      <c r="B562" s="175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5">
      <c r="A563" s="175"/>
      <c r="B563" s="175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5">
      <c r="A564" s="175"/>
      <c r="B564" s="175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5">
      <c r="A565" s="175"/>
      <c r="B565" s="175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5">
      <c r="A566" s="175"/>
      <c r="B566" s="175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5">
      <c r="A567" s="175"/>
      <c r="B567" s="175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5">
      <c r="A568" s="175"/>
      <c r="B568" s="175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5">
      <c r="A569" s="175"/>
      <c r="B569" s="175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5">
      <c r="A570" s="175"/>
      <c r="B570" s="175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5">
      <c r="A571" s="175"/>
      <c r="B571" s="175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5">
      <c r="A572" s="175"/>
      <c r="B572" s="175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5">
      <c r="A573" s="175"/>
      <c r="B573" s="175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5">
      <c r="A574" s="175"/>
      <c r="B574" s="175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5">
      <c r="A575" s="175"/>
      <c r="B575" s="175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5">
      <c r="A576" s="175"/>
      <c r="B576" s="175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5">
      <c r="A577" s="175"/>
      <c r="B577" s="175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5">
      <c r="A578" s="175"/>
      <c r="B578" s="175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5">
      <c r="A579" s="175"/>
      <c r="B579" s="175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5">
      <c r="A580" s="175"/>
      <c r="B580" s="175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5">
      <c r="A581" s="175"/>
      <c r="B581" s="175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5">
      <c r="A582" s="175"/>
      <c r="B582" s="175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5">
      <c r="A583" s="175"/>
      <c r="B583" s="175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5">
      <c r="A584" s="175"/>
      <c r="B584" s="175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5">
      <c r="A585" s="175"/>
      <c r="B585" s="175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5">
      <c r="A586" s="175"/>
      <c r="B586" s="175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5">
      <c r="A587" s="175"/>
      <c r="B587" s="175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5">
      <c r="A588" s="175"/>
      <c r="B588" s="175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5">
      <c r="A589" s="175"/>
      <c r="B589" s="175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5">
      <c r="A590" s="175"/>
      <c r="B590" s="175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5">
      <c r="A591" s="175"/>
      <c r="B591" s="175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5">
      <c r="A592" s="175"/>
      <c r="B592" s="175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5">
      <c r="A593" s="175"/>
      <c r="B593" s="175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5">
      <c r="A594" s="175"/>
      <c r="B594" s="175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5">
      <c r="A595" s="175"/>
      <c r="B595" s="175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5">
      <c r="A596" s="175"/>
      <c r="B596" s="175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5">
      <c r="A597" s="175"/>
      <c r="B597" s="175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5">
      <c r="A598" s="175"/>
      <c r="B598" s="175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5">
      <c r="A599" s="175"/>
      <c r="B599" s="175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5">
      <c r="A600" s="175"/>
      <c r="B600" s="175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5">
      <c r="A601" s="175"/>
      <c r="B601" s="175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5">
      <c r="A602" s="175"/>
      <c r="B602" s="175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5">
      <c r="A603" s="175"/>
      <c r="B603" s="175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5">
      <c r="A604" s="175"/>
      <c r="B604" s="175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5">
      <c r="A605" s="175"/>
      <c r="B605" s="175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5">
      <c r="A606" s="175"/>
      <c r="B606" s="175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5">
      <c r="A607" s="175"/>
      <c r="B607" s="175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5">
      <c r="A608" s="175"/>
      <c r="B608" s="175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5">
      <c r="A609" s="175"/>
      <c r="B609" s="175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5">
      <c r="A610" s="175"/>
      <c r="B610" s="175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5">
      <c r="A611" s="175"/>
      <c r="B611" s="175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5">
      <c r="A612" s="175"/>
      <c r="B612" s="175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5">
      <c r="A613" s="175"/>
      <c r="B613" s="175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5">
      <c r="A614" s="175"/>
      <c r="B614" s="175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5">
      <c r="A615" s="175"/>
      <c r="B615" s="175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5">
      <c r="A616" s="175"/>
      <c r="B616" s="175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5">
      <c r="A617" s="175"/>
      <c r="B617" s="175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5">
      <c r="A618" s="175"/>
      <c r="B618" s="175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5">
      <c r="A619" s="175"/>
      <c r="B619" s="175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5">
      <c r="A620" s="175"/>
      <c r="B620" s="175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5">
      <c r="A621" s="175"/>
      <c r="B621" s="175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5">
      <c r="A622" s="175"/>
      <c r="B622" s="175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5">
      <c r="A623" s="175"/>
      <c r="B623" s="175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5">
      <c r="A624" s="175"/>
      <c r="B624" s="175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5">
      <c r="A625" s="175"/>
      <c r="B625" s="175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5">
      <c r="A626" s="175"/>
      <c r="B626" s="175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5">
      <c r="A627" s="175"/>
      <c r="B627" s="175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5">
      <c r="A628" s="175"/>
      <c r="B628" s="175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5">
      <c r="A629" s="175"/>
      <c r="B629" s="175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5">
      <c r="A630" s="175"/>
      <c r="B630" s="175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5">
      <c r="A631" s="175"/>
      <c r="B631" s="175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5">
      <c r="A632" s="175"/>
      <c r="B632" s="175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5">
      <c r="A633" s="175"/>
      <c r="B633" s="175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5">
      <c r="A634" s="175"/>
      <c r="B634" s="175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5">
      <c r="A635" s="175"/>
      <c r="B635" s="175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5">
      <c r="A636" s="175"/>
      <c r="B636" s="175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5">
      <c r="A637" s="175"/>
      <c r="B637" s="175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5">
      <c r="A638" s="175"/>
      <c r="B638" s="175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5">
      <c r="A639" s="175"/>
      <c r="B639" s="175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5">
      <c r="A640" s="175"/>
      <c r="B640" s="175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5">
      <c r="A641" s="175"/>
      <c r="B641" s="175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5">
      <c r="A642" s="175"/>
      <c r="B642" s="175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5">
      <c r="A643" s="175"/>
      <c r="B643" s="175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5">
      <c r="A644" s="175"/>
      <c r="B644" s="175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5">
      <c r="A645" s="175"/>
      <c r="B645" s="175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5">
      <c r="A646" s="175"/>
      <c r="B646" s="175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5">
      <c r="A647" s="175"/>
      <c r="B647" s="175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5">
      <c r="A648" s="175"/>
      <c r="B648" s="175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5">
      <c r="A649" s="175"/>
      <c r="B649" s="175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5">
      <c r="A650" s="175"/>
      <c r="B650" s="175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5">
      <c r="A651" s="175"/>
      <c r="B651" s="175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5">
      <c r="A652" s="175"/>
      <c r="B652" s="175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5">
      <c r="A653" s="175"/>
      <c r="B653" s="175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5">
      <c r="A654" s="175"/>
      <c r="B654" s="175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5">
      <c r="A655" s="175"/>
      <c r="B655" s="175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5">
      <c r="A656" s="175"/>
      <c r="B656" s="175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5">
      <c r="A657" s="175"/>
      <c r="B657" s="175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5">
      <c r="A658" s="175"/>
      <c r="B658" s="175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5">
      <c r="A659" s="175"/>
      <c r="B659" s="175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5">
      <c r="A660" s="175"/>
      <c r="B660" s="175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5">
      <c r="A661" s="175"/>
      <c r="B661" s="175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5">
      <c r="A662" s="175"/>
      <c r="B662" s="175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5">
      <c r="A663" s="175"/>
      <c r="B663" s="175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5">
      <c r="A664" s="175"/>
      <c r="B664" s="175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5">
      <c r="A665" s="175"/>
      <c r="B665" s="175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5">
      <c r="A666" s="175"/>
      <c r="B666" s="175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5">
      <c r="A667" s="175"/>
      <c r="B667" s="175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5">
      <c r="A668" s="175"/>
      <c r="B668" s="175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5">
      <c r="A669" s="175"/>
      <c r="B669" s="175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5">
      <c r="A670" s="175"/>
      <c r="B670" s="175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5">
      <c r="A671" s="175"/>
      <c r="B671" s="175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5">
      <c r="A672" s="175"/>
      <c r="B672" s="175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5">
      <c r="A673" s="175"/>
      <c r="B673" s="175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5">
      <c r="A674" s="175"/>
      <c r="B674" s="175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5">
      <c r="A675" s="175"/>
      <c r="B675" s="175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5">
      <c r="A676" s="175"/>
      <c r="B676" s="175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5">
      <c r="A677" s="175"/>
      <c r="B677" s="175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5">
      <c r="A678" s="175"/>
      <c r="B678" s="175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5">
      <c r="A679" s="175"/>
      <c r="B679" s="175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5">
      <c r="A680" s="175"/>
      <c r="B680" s="175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5">
      <c r="A681" s="175"/>
      <c r="B681" s="175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5">
      <c r="A682" s="175"/>
      <c r="B682" s="175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5">
      <c r="A683" s="175"/>
      <c r="B683" s="175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5">
      <c r="A684" s="175"/>
      <c r="B684" s="175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5">
      <c r="A685" s="175"/>
      <c r="B685" s="175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5">
      <c r="A686" s="175"/>
      <c r="B686" s="175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5">
      <c r="A687" s="175"/>
      <c r="B687" s="175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5">
      <c r="A688" s="175"/>
      <c r="B688" s="175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5">
      <c r="A689" s="175"/>
      <c r="B689" s="175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5">
      <c r="A690" s="175"/>
      <c r="B690" s="175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5">
      <c r="A691" s="175"/>
      <c r="B691" s="175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5">
      <c r="A692" s="175"/>
      <c r="B692" s="175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5">
      <c r="A693" s="175"/>
      <c r="B693" s="175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5">
      <c r="A694" s="175"/>
      <c r="B694" s="175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5">
      <c r="A695" s="175"/>
      <c r="B695" s="175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5">
      <c r="A696" s="175"/>
      <c r="B696" s="175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5">
      <c r="A697" s="175"/>
      <c r="B697" s="175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5">
      <c r="A698" s="175"/>
      <c r="B698" s="175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5">
      <c r="A699" s="175"/>
      <c r="B699" s="175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5">
      <c r="A700" s="175"/>
      <c r="B700" s="175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5">
      <c r="A701" s="175"/>
      <c r="B701" s="175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5">
      <c r="A702" s="175"/>
      <c r="B702" s="175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5">
      <c r="A703" s="175"/>
      <c r="B703" s="175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5">
      <c r="A704" s="175"/>
      <c r="B704" s="175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5">
      <c r="A705" s="175"/>
      <c r="B705" s="175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5">
      <c r="A706" s="175"/>
      <c r="B706" s="175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5">
      <c r="A707" s="175"/>
      <c r="B707" s="175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5">
      <c r="A708" s="175"/>
      <c r="B708" s="175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5">
      <c r="A709" s="175"/>
      <c r="B709" s="175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5">
      <c r="A710" s="175"/>
      <c r="B710" s="175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5">
      <c r="A711" s="175"/>
      <c r="B711" s="175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5">
      <c r="A712" s="175"/>
      <c r="B712" s="175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5">
      <c r="A713" s="175"/>
      <c r="B713" s="175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5">
      <c r="A714" s="175"/>
      <c r="B714" s="175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5">
      <c r="A715" s="175"/>
      <c r="B715" s="175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5">
      <c r="A716" s="175"/>
      <c r="B716" s="175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5">
      <c r="A717" s="175"/>
      <c r="B717" s="175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5">
      <c r="A718" s="175"/>
      <c r="B718" s="175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5">
      <c r="A719" s="175"/>
      <c r="B719" s="175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5">
      <c r="A720" s="175"/>
      <c r="B720" s="175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5">
      <c r="A721" s="175"/>
      <c r="B721" s="175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5">
      <c r="A722" s="175"/>
      <c r="B722" s="175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5">
      <c r="A723" s="175"/>
      <c r="B723" s="175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5">
      <c r="A724" s="175"/>
      <c r="B724" s="175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5">
      <c r="A725" s="175"/>
      <c r="B725" s="175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5">
      <c r="A726" s="175"/>
      <c r="B726" s="175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5">
      <c r="A727" s="175"/>
      <c r="B727" s="175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5">
      <c r="A728" s="175"/>
      <c r="B728" s="175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5">
      <c r="A729" s="175"/>
      <c r="B729" s="175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5">
      <c r="A730" s="175"/>
      <c r="B730" s="175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5">
      <c r="A731" s="175"/>
      <c r="B731" s="175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5">
      <c r="A732" s="175"/>
      <c r="B732" s="175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5">
      <c r="A733" s="175"/>
      <c r="B733" s="175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5">
      <c r="A734" s="175"/>
      <c r="B734" s="175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5">
      <c r="A735" s="175"/>
      <c r="B735" s="175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5">
      <c r="A736" s="175"/>
      <c r="B736" s="175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5">
      <c r="A737" s="175"/>
      <c r="B737" s="175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5">
      <c r="A738" s="175"/>
      <c r="B738" s="175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5">
      <c r="A739" s="175"/>
      <c r="B739" s="175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5">
      <c r="A740" s="175"/>
      <c r="B740" s="175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5">
      <c r="A741" s="175"/>
      <c r="B741" s="175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5">
      <c r="A742" s="175"/>
      <c r="B742" s="175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5">
      <c r="A743" s="175"/>
      <c r="B743" s="175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5">
      <c r="A744" s="175"/>
      <c r="B744" s="175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5">
      <c r="A745" s="175"/>
      <c r="B745" s="175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5">
      <c r="A746" s="175"/>
      <c r="B746" s="175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5">
      <c r="A747" s="175"/>
      <c r="B747" s="175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5">
      <c r="A748" s="175"/>
      <c r="B748" s="175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5">
      <c r="A749" s="175"/>
      <c r="B749" s="175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5">
      <c r="A750" s="175"/>
      <c r="B750" s="175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5">
      <c r="A751" s="175"/>
      <c r="B751" s="175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5">
      <c r="A752" s="175"/>
      <c r="B752" s="175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5">
      <c r="A753" s="175"/>
      <c r="B753" s="175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5">
      <c r="A754" s="175"/>
      <c r="B754" s="175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5">
      <c r="A755" s="175"/>
      <c r="B755" s="175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5">
      <c r="A756" s="175"/>
      <c r="B756" s="175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5">
      <c r="A757" s="175"/>
      <c r="B757" s="175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5">
      <c r="A758" s="175"/>
      <c r="B758" s="175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5">
      <c r="A759" s="175"/>
      <c r="B759" s="175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5">
      <c r="A760" s="175"/>
      <c r="B760" s="175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5">
      <c r="A761" s="175"/>
      <c r="B761" s="175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5">
      <c r="A762" s="175"/>
      <c r="B762" s="175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5">
      <c r="A763" s="175"/>
      <c r="B763" s="175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5">
      <c r="A764" s="175"/>
      <c r="B764" s="175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5">
      <c r="A765" s="175"/>
      <c r="B765" s="175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5">
      <c r="A766" s="175"/>
      <c r="B766" s="175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5">
      <c r="A767" s="175"/>
      <c r="B767" s="175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5">
      <c r="A768" s="175"/>
      <c r="B768" s="175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5">
      <c r="A769" s="175"/>
      <c r="B769" s="175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5">
      <c r="A770" s="175"/>
      <c r="B770" s="175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5">
      <c r="A771" s="175"/>
      <c r="B771" s="175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5">
      <c r="A772" s="175"/>
      <c r="B772" s="175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5">
      <c r="A773" s="175"/>
      <c r="B773" s="175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5">
      <c r="A774" s="175"/>
      <c r="B774" s="175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5">
      <c r="A775" s="175"/>
      <c r="B775" s="175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5">
      <c r="A776" s="175"/>
      <c r="B776" s="175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5">
      <c r="A777" s="175"/>
      <c r="B777" s="175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5">
      <c r="A778" s="175"/>
      <c r="B778" s="175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5">
      <c r="A779" s="175"/>
      <c r="B779" s="175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5">
      <c r="A780" s="175"/>
      <c r="B780" s="175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5">
      <c r="A781" s="175"/>
      <c r="B781" s="175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5">
      <c r="A782" s="175"/>
      <c r="B782" s="175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5">
      <c r="A783" s="175"/>
      <c r="B783" s="175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5">
      <c r="A784" s="175"/>
      <c r="B784" s="175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5">
      <c r="A785" s="175"/>
      <c r="B785" s="175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5">
      <c r="A786" s="175"/>
      <c r="B786" s="175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5">
      <c r="A787" s="175"/>
      <c r="B787" s="175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5">
      <c r="A788" s="175"/>
      <c r="B788" s="175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5">
      <c r="A789" s="175"/>
      <c r="B789" s="175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5">
      <c r="A790" s="175"/>
      <c r="B790" s="175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5">
      <c r="A791" s="175"/>
      <c r="B791" s="175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5">
      <c r="A792" s="175"/>
      <c r="B792" s="175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5">
      <c r="A793" s="175"/>
      <c r="B793" s="175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5">
      <c r="A794" s="175"/>
      <c r="B794" s="175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5">
      <c r="A795" s="175"/>
      <c r="B795" s="175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5">
      <c r="A796" s="175"/>
      <c r="B796" s="175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5">
      <c r="A797" s="175"/>
      <c r="B797" s="175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5">
      <c r="A798" s="175"/>
      <c r="B798" s="175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5">
      <c r="A799" s="175"/>
      <c r="B799" s="175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5">
      <c r="A800" s="175"/>
      <c r="B800" s="175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5">
      <c r="A801" s="175"/>
      <c r="B801" s="175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5">
      <c r="A802" s="175"/>
      <c r="B802" s="175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5">
      <c r="A803" s="175"/>
      <c r="B803" s="175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5">
      <c r="A804" s="175"/>
      <c r="B804" s="175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5">
      <c r="A805" s="175"/>
      <c r="B805" s="175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5">
      <c r="A806" s="175"/>
      <c r="B806" s="175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5">
      <c r="A807" s="175"/>
      <c r="B807" s="175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5">
      <c r="A808" s="175"/>
      <c r="B808" s="175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5">
      <c r="A809" s="175"/>
      <c r="B809" s="175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5">
      <c r="A810" s="175"/>
      <c r="B810" s="175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5">
      <c r="A811" s="175"/>
      <c r="B811" s="175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5">
      <c r="A812" s="175"/>
      <c r="B812" s="175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5">
      <c r="A813" s="175"/>
      <c r="B813" s="175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5">
      <c r="A814" s="175"/>
      <c r="B814" s="175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5">
      <c r="A815" s="175"/>
      <c r="B815" s="175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5">
      <c r="A816" s="175"/>
      <c r="B816" s="175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5">
      <c r="A817" s="175"/>
      <c r="B817" s="175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5">
      <c r="A818" s="175"/>
      <c r="B818" s="175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5">
      <c r="A819" s="175"/>
      <c r="B819" s="175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5">
      <c r="A820" s="175"/>
      <c r="B820" s="175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5">
      <c r="A821" s="175"/>
      <c r="B821" s="175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5">
      <c r="A822" s="175"/>
      <c r="B822" s="175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5">
      <c r="A823" s="175"/>
      <c r="B823" s="175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5">
      <c r="A824" s="175"/>
      <c r="B824" s="175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5">
      <c r="A825" s="175"/>
      <c r="B825" s="175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5">
      <c r="A826" s="175"/>
      <c r="B826" s="175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5">
      <c r="A827" s="175"/>
      <c r="B827" s="175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5">
      <c r="A828" s="175"/>
      <c r="B828" s="175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5">
      <c r="A829" s="175"/>
      <c r="B829" s="175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5">
      <c r="A830" s="175"/>
      <c r="B830" s="175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5">
      <c r="A831" s="175"/>
      <c r="B831" s="175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5">
      <c r="A832" s="175"/>
      <c r="B832" s="175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5">
      <c r="A833" s="175"/>
      <c r="B833" s="175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5">
      <c r="A834" s="175"/>
      <c r="B834" s="175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5">
      <c r="A835" s="175"/>
      <c r="B835" s="175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5">
      <c r="A836" s="175"/>
      <c r="B836" s="175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5">
      <c r="A837" s="175"/>
      <c r="B837" s="175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5">
      <c r="A838" s="175"/>
      <c r="B838" s="175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5">
      <c r="A839" s="175"/>
      <c r="B839" s="175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5">
      <c r="A840" s="175"/>
      <c r="B840" s="175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5">
      <c r="A841" s="175"/>
      <c r="B841" s="175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5">
      <c r="A842" s="175"/>
      <c r="B842" s="175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5">
      <c r="A843" s="175"/>
      <c r="B843" s="175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5">
      <c r="A844" s="175"/>
      <c r="B844" s="175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5">
      <c r="A845" s="175"/>
      <c r="B845" s="175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5">
      <c r="A846" s="175"/>
      <c r="B846" s="175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5">
      <c r="A847" s="175"/>
      <c r="B847" s="175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5">
      <c r="A848" s="175"/>
      <c r="B848" s="175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5">
      <c r="A849" s="175"/>
      <c r="B849" s="175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5">
      <c r="A850" s="175"/>
      <c r="B850" s="175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5">
      <c r="A851" s="175"/>
      <c r="B851" s="175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5">
      <c r="A852" s="175"/>
      <c r="B852" s="175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5">
      <c r="A853" s="175"/>
      <c r="B853" s="175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5">
      <c r="A854" s="175"/>
      <c r="B854" s="175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5">
      <c r="A855" s="175"/>
      <c r="B855" s="175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5">
      <c r="A856" s="175"/>
      <c r="B856" s="175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5">
      <c r="A857" s="175"/>
      <c r="B857" s="175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5">
      <c r="A858" s="175"/>
      <c r="B858" s="175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5">
      <c r="A859" s="175"/>
      <c r="B859" s="175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5">
      <c r="A860" s="175"/>
      <c r="B860" s="175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5">
      <c r="A861" s="175"/>
      <c r="B861" s="175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5">
      <c r="A862" s="175"/>
      <c r="B862" s="175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5">
      <c r="A863" s="175"/>
      <c r="B863" s="175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5">
      <c r="A864" s="175"/>
      <c r="B864" s="175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5">
      <c r="A865" s="175"/>
      <c r="B865" s="175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5">
      <c r="A866" s="175"/>
      <c r="B866" s="175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5">
      <c r="A867" s="175"/>
      <c r="B867" s="175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5">
      <c r="A868" s="175"/>
      <c r="B868" s="175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5">
      <c r="A869" s="175"/>
      <c r="B869" s="175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5">
      <c r="A870" s="175"/>
      <c r="B870" s="175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5">
      <c r="A871" s="175"/>
      <c r="B871" s="175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5">
      <c r="A872" s="175"/>
      <c r="B872" s="175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5">
      <c r="A873" s="175"/>
      <c r="B873" s="175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5">
      <c r="A874" s="175"/>
      <c r="B874" s="175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5">
      <c r="A875" s="175"/>
      <c r="B875" s="175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5">
      <c r="A876" s="175"/>
      <c r="B876" s="175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5">
      <c r="A877" s="175"/>
      <c r="B877" s="175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5">
      <c r="A878" s="175"/>
      <c r="B878" s="175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5">
      <c r="A879" s="175"/>
      <c r="B879" s="175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5">
      <c r="A880" s="175"/>
      <c r="B880" s="175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5">
      <c r="A881" s="175"/>
      <c r="B881" s="175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5">
      <c r="A882" s="175"/>
      <c r="B882" s="175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5">
      <c r="A883" s="175"/>
      <c r="B883" s="175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5">
      <c r="A884" s="175"/>
      <c r="B884" s="175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5">
      <c r="A885" s="175"/>
      <c r="B885" s="175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5">
      <c r="A886" s="175"/>
      <c r="B886" s="175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5">
      <c r="A887" s="175"/>
      <c r="B887" s="175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5">
      <c r="A888" s="175"/>
      <c r="B888" s="175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5">
      <c r="A889" s="175"/>
      <c r="B889" s="175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5">
      <c r="A890" s="175"/>
      <c r="B890" s="175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5">
      <c r="A891" s="175"/>
      <c r="B891" s="175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5">
      <c r="A892" s="175"/>
      <c r="B892" s="175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5">
      <c r="A893" s="175"/>
      <c r="B893" s="175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5">
      <c r="A894" s="175"/>
      <c r="B894" s="175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5">
      <c r="A895" s="175"/>
      <c r="B895" s="175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5">
      <c r="A896" s="175"/>
      <c r="B896" s="175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5">
      <c r="A897" s="175"/>
      <c r="B897" s="175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5">
      <c r="A898" s="175"/>
      <c r="B898" s="175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5">
      <c r="A899" s="175"/>
      <c r="B899" s="175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 x14ac:dyDescent="0.25">
      <c r="A900" s="175"/>
      <c r="B900" s="175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 x14ac:dyDescent="0.25">
      <c r="A901" s="175"/>
      <c r="B901" s="175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 x14ac:dyDescent="0.25">
      <c r="A902" s="175"/>
      <c r="B902" s="175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 x14ac:dyDescent="0.25">
      <c r="A903" s="175"/>
      <c r="B903" s="175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 x14ac:dyDescent="0.25">
      <c r="A904" s="175"/>
      <c r="B904" s="175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 x14ac:dyDescent="0.25">
      <c r="A905" s="175"/>
      <c r="B905" s="175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 x14ac:dyDescent="0.25">
      <c r="A906" s="175"/>
      <c r="B906" s="175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 x14ac:dyDescent="0.25">
      <c r="A907" s="175"/>
      <c r="B907" s="175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 x14ac:dyDescent="0.25">
      <c r="A908" s="175"/>
      <c r="B908" s="175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 x14ac:dyDescent="0.25">
      <c r="A909" s="175"/>
      <c r="B909" s="175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 x14ac:dyDescent="0.25">
      <c r="A910" s="175"/>
      <c r="B910" s="175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 x14ac:dyDescent="0.25">
      <c r="A911" s="175"/>
      <c r="B911" s="175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 x14ac:dyDescent="0.25">
      <c r="A912" s="175"/>
      <c r="B912" s="175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 x14ac:dyDescent="0.25">
      <c r="A913" s="175"/>
      <c r="B913" s="175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 x14ac:dyDescent="0.25">
      <c r="A914" s="175"/>
      <c r="B914" s="175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 x14ac:dyDescent="0.25">
      <c r="A915" s="175"/>
      <c r="B915" s="175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 x14ac:dyDescent="0.25">
      <c r="A916" s="175"/>
      <c r="B916" s="175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 x14ac:dyDescent="0.25">
      <c r="A917" s="175"/>
      <c r="B917" s="175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 x14ac:dyDescent="0.25">
      <c r="A918" s="175"/>
      <c r="B918" s="175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 x14ac:dyDescent="0.25">
      <c r="A919" s="175"/>
      <c r="B919" s="175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 x14ac:dyDescent="0.25">
      <c r="A920" s="175"/>
      <c r="B920" s="175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 x14ac:dyDescent="0.25">
      <c r="A921" s="175"/>
      <c r="B921" s="175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 x14ac:dyDescent="0.25">
      <c r="A922" s="175"/>
      <c r="B922" s="175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 x14ac:dyDescent="0.25">
      <c r="A923" s="175"/>
      <c r="B923" s="175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 x14ac:dyDescent="0.25">
      <c r="A924" s="175"/>
      <c r="B924" s="175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 x14ac:dyDescent="0.25">
      <c r="A925" s="175"/>
      <c r="B925" s="175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 x14ac:dyDescent="0.25">
      <c r="A926" s="175"/>
      <c r="B926" s="175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 x14ac:dyDescent="0.25">
      <c r="A927" s="175"/>
      <c r="B927" s="175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 x14ac:dyDescent="0.25">
      <c r="A928" s="175"/>
      <c r="B928" s="175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 x14ac:dyDescent="0.25">
      <c r="A929" s="175"/>
      <c r="B929" s="175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 x14ac:dyDescent="0.25">
      <c r="A930" s="175"/>
      <c r="B930" s="175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 x14ac:dyDescent="0.25">
      <c r="A931" s="175"/>
      <c r="B931" s="175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 x14ac:dyDescent="0.25">
      <c r="A932" s="175"/>
      <c r="B932" s="175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 x14ac:dyDescent="0.25">
      <c r="A933" s="175"/>
      <c r="B933" s="175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 x14ac:dyDescent="0.25">
      <c r="A934" s="175"/>
      <c r="B934" s="175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 x14ac:dyDescent="0.25">
      <c r="A935" s="175"/>
      <c r="B935" s="175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 x14ac:dyDescent="0.25">
      <c r="A936" s="175"/>
      <c r="B936" s="175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 x14ac:dyDescent="0.25">
      <c r="A937" s="175"/>
      <c r="B937" s="175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 x14ac:dyDescent="0.25">
      <c r="A938" s="175"/>
      <c r="B938" s="175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 x14ac:dyDescent="0.25">
      <c r="A939" s="175"/>
      <c r="B939" s="175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 x14ac:dyDescent="0.25">
      <c r="A940" s="175"/>
      <c r="B940" s="175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 x14ac:dyDescent="0.25">
      <c r="A941" s="175"/>
      <c r="B941" s="175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 x14ac:dyDescent="0.25">
      <c r="A942" s="175"/>
      <c r="B942" s="175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 x14ac:dyDescent="0.25">
      <c r="A943" s="175"/>
      <c r="B943" s="175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 x14ac:dyDescent="0.25">
      <c r="A944" s="175"/>
      <c r="B944" s="175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 x14ac:dyDescent="0.25">
      <c r="A945" s="175"/>
      <c r="B945" s="175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 x14ac:dyDescent="0.25">
      <c r="A946" s="175"/>
      <c r="B946" s="175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 x14ac:dyDescent="0.25">
      <c r="A947" s="175"/>
      <c r="B947" s="175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 x14ac:dyDescent="0.25">
      <c r="A948" s="175"/>
      <c r="B948" s="175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 x14ac:dyDescent="0.25">
      <c r="A949" s="175"/>
      <c r="B949" s="175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 x14ac:dyDescent="0.25">
      <c r="A950" s="175"/>
      <c r="B950" s="175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 x14ac:dyDescent="0.25">
      <c r="A951" s="175"/>
      <c r="B951" s="175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 x14ac:dyDescent="0.25">
      <c r="A952" s="175"/>
      <c r="B952" s="175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 x14ac:dyDescent="0.25">
      <c r="A953" s="175"/>
      <c r="B953" s="175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 x14ac:dyDescent="0.25">
      <c r="A954" s="175"/>
      <c r="B954" s="175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 x14ac:dyDescent="0.25">
      <c r="A955" s="175"/>
      <c r="B955" s="175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 x14ac:dyDescent="0.25">
      <c r="A956" s="175"/>
      <c r="B956" s="175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 x14ac:dyDescent="0.25">
      <c r="A957" s="175"/>
      <c r="B957" s="175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 x14ac:dyDescent="0.25">
      <c r="A958" s="175"/>
      <c r="B958" s="175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 x14ac:dyDescent="0.25">
      <c r="A959" s="175"/>
      <c r="B959" s="175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 x14ac:dyDescent="0.25">
      <c r="A960" s="175"/>
      <c r="B960" s="175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 x14ac:dyDescent="0.25">
      <c r="A961" s="175"/>
      <c r="B961" s="175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 x14ac:dyDescent="0.25">
      <c r="A962" s="175"/>
      <c r="B962" s="175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 x14ac:dyDescent="0.25">
      <c r="A963" s="175"/>
      <c r="B963" s="175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 x14ac:dyDescent="0.25">
      <c r="A964" s="175"/>
      <c r="B964" s="175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 x14ac:dyDescent="0.25">
      <c r="A965" s="175"/>
      <c r="B965" s="175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 x14ac:dyDescent="0.25">
      <c r="A966" s="175"/>
      <c r="B966" s="175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 x14ac:dyDescent="0.25">
      <c r="A967" s="175"/>
      <c r="B967" s="175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 x14ac:dyDescent="0.25">
      <c r="A968" s="175"/>
      <c r="B968" s="175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 x14ac:dyDescent="0.25">
      <c r="A969" s="175"/>
      <c r="B969" s="175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 x14ac:dyDescent="0.25">
      <c r="A970" s="175"/>
      <c r="B970" s="175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 x14ac:dyDescent="0.25">
      <c r="A971" s="175"/>
      <c r="B971" s="175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 x14ac:dyDescent="0.25">
      <c r="A972" s="175"/>
      <c r="B972" s="175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 x14ac:dyDescent="0.25">
      <c r="A973" s="175"/>
      <c r="B973" s="175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 x14ac:dyDescent="0.25">
      <c r="A974" s="175"/>
      <c r="B974" s="175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 x14ac:dyDescent="0.25">
      <c r="A975" s="175"/>
      <c r="B975" s="175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 x14ac:dyDescent="0.25">
      <c r="A976" s="175"/>
      <c r="B976" s="175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 x14ac:dyDescent="0.25">
      <c r="A977" s="175"/>
      <c r="B977" s="175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 x14ac:dyDescent="0.25">
      <c r="A978" s="175"/>
      <c r="B978" s="175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 x14ac:dyDescent="0.25">
      <c r="A979" s="175"/>
      <c r="B979" s="175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 x14ac:dyDescent="0.25">
      <c r="A980" s="175"/>
      <c r="B980" s="175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 x14ac:dyDescent="0.25">
      <c r="A981" s="175"/>
      <c r="B981" s="175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 x14ac:dyDescent="0.25">
      <c r="A982" s="175"/>
      <c r="B982" s="175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 x14ac:dyDescent="0.25">
      <c r="A983" s="175"/>
      <c r="B983" s="175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 x14ac:dyDescent="0.25">
      <c r="A984" s="175"/>
      <c r="B984" s="175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 x14ac:dyDescent="0.25">
      <c r="A985" s="175"/>
      <c r="B985" s="175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 x14ac:dyDescent="0.25">
      <c r="A986" s="175"/>
      <c r="B986" s="175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 x14ac:dyDescent="0.25">
      <c r="A987" s="175"/>
      <c r="B987" s="175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 x14ac:dyDescent="0.25">
      <c r="A988" s="175"/>
      <c r="B988" s="175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 x14ac:dyDescent="0.25">
      <c r="A989" s="175"/>
      <c r="B989" s="175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 x14ac:dyDescent="0.25">
      <c r="A990" s="175"/>
      <c r="B990" s="175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 x14ac:dyDescent="0.25">
      <c r="A991" s="175"/>
      <c r="B991" s="175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 x14ac:dyDescent="0.25">
      <c r="A992" s="175"/>
      <c r="B992" s="175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 x14ac:dyDescent="0.25">
      <c r="A993" s="175"/>
      <c r="B993" s="175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 x14ac:dyDescent="0.25">
      <c r="A994" s="175"/>
      <c r="B994" s="175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 x14ac:dyDescent="0.25">
      <c r="A995" s="175"/>
      <c r="B995" s="175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 x14ac:dyDescent="0.25">
      <c r="A996" s="175"/>
      <c r="B996" s="175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 x14ac:dyDescent="0.25">
      <c r="A997" s="175"/>
      <c r="B997" s="175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 x14ac:dyDescent="0.25">
      <c r="A998" s="175"/>
      <c r="B998" s="175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 x14ac:dyDescent="0.25">
      <c r="A999" s="175"/>
      <c r="B999" s="175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 x14ac:dyDescent="0.25">
      <c r="A1000" s="175"/>
      <c r="B1000" s="175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6">
    <mergeCell ref="A105:C105"/>
    <mergeCell ref="A8:N8"/>
    <mergeCell ref="A9:N9"/>
    <mergeCell ref="A11:B11"/>
    <mergeCell ref="A62:C62"/>
    <mergeCell ref="A64:B64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5" workbookViewId="0">
      <selection activeCell="C47" sqref="C47"/>
    </sheetView>
  </sheetViews>
  <sheetFormatPr baseColWidth="10" defaultColWidth="14.42578125" defaultRowHeight="15" customHeight="1" x14ac:dyDescent="0.25"/>
  <cols>
    <col min="1" max="1" width="11" customWidth="1"/>
    <col min="2" max="2" width="49.140625" customWidth="1"/>
    <col min="3" max="3" width="28" customWidth="1"/>
    <col min="4" max="6" width="11" customWidth="1"/>
    <col min="7" max="26" width="9" customWidth="1"/>
  </cols>
  <sheetData>
    <row r="1" spans="1:26" x14ac:dyDescent="0.25">
      <c r="A1" s="149"/>
      <c r="B1" s="14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9"/>
      <c r="B2" s="14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49"/>
      <c r="B3" s="149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49"/>
      <c r="B4" s="14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49"/>
      <c r="B5" s="14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151"/>
      <c r="B6" s="151"/>
      <c r="C6" s="6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0.5" customHeight="1" x14ac:dyDescent="0.25">
      <c r="A7" s="110"/>
      <c r="B7" s="110"/>
    </row>
    <row r="8" spans="1:26" x14ac:dyDescent="0.25">
      <c r="A8" s="193" t="str">
        <f>+'FIN_FUNC A'!A7</f>
        <v>ORDENANZA N° 7091/2020</v>
      </c>
      <c r="B8" s="194"/>
      <c r="C8" s="195" t="s">
        <v>544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x14ac:dyDescent="0.25">
      <c r="A9" s="1"/>
      <c r="B9" s="1"/>
      <c r="C9" s="1"/>
    </row>
    <row r="10" spans="1:26" x14ac:dyDescent="0.25">
      <c r="A10" s="1"/>
      <c r="B10" s="1"/>
      <c r="C10" s="1"/>
    </row>
    <row r="11" spans="1:26" ht="15.75" customHeight="1" x14ac:dyDescent="0.25">
      <c r="A11" s="400" t="s">
        <v>1</v>
      </c>
      <c r="B11" s="372"/>
      <c r="C11" s="372"/>
    </row>
    <row r="12" spans="1:26" ht="15.75" customHeight="1" x14ac:dyDescent="0.25">
      <c r="A12" s="196"/>
      <c r="B12" s="196"/>
      <c r="C12" s="196"/>
    </row>
    <row r="13" spans="1:26" ht="15.75" customHeight="1" x14ac:dyDescent="0.25">
      <c r="A13" s="400" t="s">
        <v>545</v>
      </c>
      <c r="B13" s="372"/>
      <c r="C13" s="372"/>
    </row>
    <row r="14" spans="1:26" x14ac:dyDescent="0.25">
      <c r="A14" s="1"/>
      <c r="B14" s="1"/>
      <c r="C14" s="1"/>
    </row>
    <row r="15" spans="1:26" x14ac:dyDescent="0.25">
      <c r="A15" s="401" t="s">
        <v>546</v>
      </c>
      <c r="B15" s="372"/>
      <c r="C15" s="372"/>
    </row>
    <row r="16" spans="1:26" x14ac:dyDescent="0.25">
      <c r="A16" s="198"/>
      <c r="B16" s="198"/>
      <c r="C16" s="198"/>
    </row>
    <row r="17" spans="1:4" x14ac:dyDescent="0.25">
      <c r="A17" s="401" t="s">
        <v>547</v>
      </c>
      <c r="B17" s="372"/>
      <c r="C17" s="372"/>
    </row>
    <row r="18" spans="1:4" x14ac:dyDescent="0.25">
      <c r="A18" s="198"/>
      <c r="B18" s="198"/>
      <c r="C18" s="198"/>
    </row>
    <row r="19" spans="1:4" x14ac:dyDescent="0.25">
      <c r="A19" s="401" t="s">
        <v>548</v>
      </c>
      <c r="B19" s="372"/>
      <c r="C19" s="372"/>
    </row>
    <row r="20" spans="1:4" ht="15.75" customHeight="1" x14ac:dyDescent="0.25">
      <c r="A20" s="199"/>
      <c r="B20" s="199"/>
      <c r="C20" s="199"/>
    </row>
    <row r="21" spans="1:4" ht="15.75" customHeight="1" x14ac:dyDescent="0.25">
      <c r="A21" s="200" t="s">
        <v>549</v>
      </c>
      <c r="B21" s="200" t="s">
        <v>546</v>
      </c>
      <c r="C21" s="200" t="s">
        <v>6</v>
      </c>
    </row>
    <row r="22" spans="1:4" ht="15.75" customHeight="1" x14ac:dyDescent="0.25">
      <c r="A22" s="201"/>
      <c r="B22" s="201"/>
      <c r="C22" s="201"/>
    </row>
    <row r="23" spans="1:4" ht="15.75" customHeight="1" x14ac:dyDescent="0.25">
      <c r="A23" s="202">
        <v>69</v>
      </c>
      <c r="B23" s="201" t="s">
        <v>550</v>
      </c>
      <c r="C23" s="203">
        <v>1</v>
      </c>
    </row>
    <row r="24" spans="1:4" ht="15.75" customHeight="1" x14ac:dyDescent="0.25">
      <c r="A24" s="202">
        <v>68</v>
      </c>
      <c r="B24" s="201" t="s">
        <v>551</v>
      </c>
      <c r="C24" s="203">
        <v>0.93</v>
      </c>
    </row>
    <row r="25" spans="1:4" ht="15.75" customHeight="1" x14ac:dyDescent="0.25">
      <c r="A25" s="202">
        <v>49</v>
      </c>
      <c r="B25" s="201" t="s">
        <v>552</v>
      </c>
      <c r="C25" s="203">
        <v>0.83</v>
      </c>
      <c r="D25" s="30"/>
    </row>
    <row r="26" spans="1:4" ht="15.75" customHeight="1" x14ac:dyDescent="0.25">
      <c r="A26" s="202">
        <v>50</v>
      </c>
      <c r="B26" s="201" t="s">
        <v>553</v>
      </c>
      <c r="C26" s="203">
        <v>0.79</v>
      </c>
    </row>
    <row r="27" spans="1:4" ht="15.75" customHeight="1" x14ac:dyDescent="0.25">
      <c r="A27" s="202">
        <v>51</v>
      </c>
      <c r="B27" s="201" t="s">
        <v>554</v>
      </c>
      <c r="C27" s="203">
        <v>0.72</v>
      </c>
    </row>
    <row r="28" spans="1:4" ht="15.75" customHeight="1" x14ac:dyDescent="0.25">
      <c r="A28" s="202">
        <v>52</v>
      </c>
      <c r="B28" s="201" t="s">
        <v>555</v>
      </c>
      <c r="C28" s="203">
        <v>0.65</v>
      </c>
    </row>
    <row r="29" spans="1:4" ht="15.75" customHeight="1" x14ac:dyDescent="0.25">
      <c r="A29" s="202">
        <v>53</v>
      </c>
      <c r="B29" s="201" t="s">
        <v>556</v>
      </c>
      <c r="C29" s="203">
        <v>0.57999999999999996</v>
      </c>
    </row>
    <row r="30" spans="1:4" ht="15.75" customHeight="1" x14ac:dyDescent="0.25">
      <c r="A30" s="202">
        <v>54</v>
      </c>
      <c r="B30" s="201" t="s">
        <v>557</v>
      </c>
      <c r="C30" s="203">
        <v>0.51</v>
      </c>
    </row>
    <row r="31" spans="1:4" ht="15.75" customHeight="1" x14ac:dyDescent="0.25">
      <c r="A31" s="199"/>
      <c r="B31" s="199"/>
      <c r="C31" s="199"/>
    </row>
    <row r="32" spans="1:4" ht="15.75" customHeight="1" x14ac:dyDescent="0.25">
      <c r="A32" s="200" t="s">
        <v>549</v>
      </c>
      <c r="B32" s="200" t="s">
        <v>547</v>
      </c>
      <c r="C32" s="200" t="s">
        <v>6</v>
      </c>
    </row>
    <row r="33" spans="1:4" ht="15.75" customHeight="1" x14ac:dyDescent="0.25">
      <c r="A33" s="202"/>
      <c r="B33" s="201"/>
      <c r="C33" s="201"/>
    </row>
    <row r="34" spans="1:4" ht="15.75" customHeight="1" x14ac:dyDescent="0.25">
      <c r="A34" s="202">
        <v>75</v>
      </c>
      <c r="B34" s="201" t="s">
        <v>558</v>
      </c>
      <c r="C34" s="203">
        <v>0.95</v>
      </c>
    </row>
    <row r="35" spans="1:4" ht="15.75" customHeight="1" x14ac:dyDescent="0.25">
      <c r="A35" s="202">
        <v>72</v>
      </c>
      <c r="B35" s="201" t="s">
        <v>559</v>
      </c>
      <c r="C35" s="203">
        <v>0.93</v>
      </c>
    </row>
    <row r="36" spans="1:4" ht="15.75" customHeight="1" x14ac:dyDescent="0.25">
      <c r="A36" s="202">
        <v>78</v>
      </c>
      <c r="B36" s="201" t="s">
        <v>560</v>
      </c>
      <c r="C36" s="203">
        <v>0.72</v>
      </c>
    </row>
    <row r="37" spans="1:4" ht="15.75" customHeight="1" x14ac:dyDescent="0.25">
      <c r="A37" s="199"/>
      <c r="B37" s="199"/>
      <c r="C37" s="199"/>
    </row>
    <row r="38" spans="1:4" ht="15.75" customHeight="1" x14ac:dyDescent="0.25">
      <c r="A38" s="200" t="s">
        <v>549</v>
      </c>
      <c r="B38" s="200" t="s">
        <v>561</v>
      </c>
      <c r="C38" s="200" t="s">
        <v>6</v>
      </c>
    </row>
    <row r="39" spans="1:4" ht="15.75" customHeight="1" x14ac:dyDescent="0.25">
      <c r="A39" s="202"/>
      <c r="B39" s="201"/>
      <c r="C39" s="201"/>
    </row>
    <row r="40" spans="1:4" ht="15.75" customHeight="1" x14ac:dyDescent="0.25">
      <c r="A40" s="202">
        <v>67</v>
      </c>
      <c r="B40" s="201" t="s">
        <v>562</v>
      </c>
      <c r="C40" s="203">
        <v>0.95</v>
      </c>
    </row>
    <row r="41" spans="1:4" ht="15.75" customHeight="1" x14ac:dyDescent="0.25">
      <c r="A41" s="202">
        <v>65</v>
      </c>
      <c r="B41" s="201" t="s">
        <v>563</v>
      </c>
      <c r="C41" s="203">
        <v>0.85</v>
      </c>
    </row>
    <row r="42" spans="1:4" ht="15.75" customHeight="1" x14ac:dyDescent="0.25">
      <c r="A42" s="202">
        <v>64</v>
      </c>
      <c r="B42" s="201" t="s">
        <v>564</v>
      </c>
      <c r="C42" s="203">
        <v>0.55000000000000004</v>
      </c>
      <c r="D42" s="30"/>
    </row>
    <row r="43" spans="1:4" ht="15.75" customHeight="1" x14ac:dyDescent="0.25">
      <c r="A43" s="1"/>
      <c r="B43" s="204"/>
      <c r="C43" s="3"/>
    </row>
    <row r="44" spans="1:4" ht="15.75" customHeight="1" x14ac:dyDescent="0.25">
      <c r="A44" s="1"/>
      <c r="B44" s="1"/>
      <c r="C44" s="3"/>
    </row>
    <row r="45" spans="1:4" ht="15.75" customHeight="1" x14ac:dyDescent="0.25">
      <c r="A45" s="205" t="s">
        <v>565</v>
      </c>
      <c r="B45" s="201"/>
      <c r="C45" s="3"/>
    </row>
    <row r="46" spans="1:4" ht="15.75" customHeight="1" x14ac:dyDescent="0.25">
      <c r="A46" s="1" t="s">
        <v>566</v>
      </c>
      <c r="B46" s="201"/>
      <c r="C46" s="3"/>
    </row>
    <row r="47" spans="1:4" ht="15.75" customHeight="1" x14ac:dyDescent="0.25">
      <c r="A47" s="1" t="s">
        <v>567</v>
      </c>
      <c r="B47" s="201"/>
      <c r="C47" s="3"/>
    </row>
    <row r="48" spans="1: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1:C11"/>
    <mergeCell ref="A13:C13"/>
    <mergeCell ref="A15:C15"/>
    <mergeCell ref="A17:C17"/>
    <mergeCell ref="A19:C19"/>
  </mergeCells>
  <pageMargins left="0.7" right="0.7" top="0.75" bottom="0.75" header="0" footer="0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000"/>
  <sheetViews>
    <sheetView workbookViewId="0">
      <selection activeCell="B23" sqref="B23"/>
    </sheetView>
  </sheetViews>
  <sheetFormatPr baseColWidth="10" defaultColWidth="14.42578125" defaultRowHeight="15" customHeight="1" x14ac:dyDescent="0.25"/>
  <cols>
    <col min="1" max="1" width="4" customWidth="1"/>
    <col min="2" max="2" width="55.28515625" customWidth="1"/>
    <col min="3" max="3" width="17.85546875" customWidth="1"/>
    <col min="4" max="4" width="17" customWidth="1"/>
    <col min="5" max="5" width="14.85546875" customWidth="1"/>
    <col min="6" max="6" width="12.140625" customWidth="1"/>
    <col min="7" max="7" width="17.85546875" customWidth="1"/>
    <col min="8" max="8" width="12.85546875" customWidth="1"/>
    <col min="9" max="9" width="11.42578125" customWidth="1"/>
    <col min="10" max="10" width="12" customWidth="1"/>
    <col min="11" max="26" width="9" customWidth="1"/>
  </cols>
  <sheetData>
    <row r="1" spans="1:8" x14ac:dyDescent="0.25">
      <c r="G1" s="110"/>
      <c r="H1" s="110"/>
    </row>
    <row r="2" spans="1:8" x14ac:dyDescent="0.25">
      <c r="G2" s="110"/>
      <c r="H2" s="110"/>
    </row>
    <row r="3" spans="1:8" x14ac:dyDescent="0.25">
      <c r="E3" s="64"/>
      <c r="G3" s="110"/>
      <c r="H3" s="110"/>
    </row>
    <row r="4" spans="1:8" x14ac:dyDescent="0.25">
      <c r="G4" s="110"/>
      <c r="H4" s="110"/>
    </row>
    <row r="5" spans="1:8" ht="15.75" customHeight="1" x14ac:dyDescent="0.25">
      <c r="A5" s="206"/>
      <c r="B5" s="206"/>
      <c r="C5" s="206"/>
      <c r="D5" s="206"/>
      <c r="E5" s="206"/>
      <c r="F5" s="206"/>
      <c r="G5" s="110"/>
      <c r="H5" s="110"/>
    </row>
    <row r="6" spans="1:8" ht="15.75" customHeight="1" x14ac:dyDescent="0.25">
      <c r="B6" s="19" t="str">
        <f>+'anexo A'!A8</f>
        <v>ORDENANZA N° 7091/2020</v>
      </c>
      <c r="C6" s="124"/>
      <c r="D6" s="124"/>
      <c r="E6" s="124"/>
      <c r="G6" s="110"/>
      <c r="H6" s="110"/>
    </row>
    <row r="7" spans="1:8" ht="13.5" customHeight="1" x14ac:dyDescent="0.25">
      <c r="A7" s="402" t="s">
        <v>568</v>
      </c>
      <c r="B7" s="372"/>
      <c r="C7" s="372"/>
      <c r="D7" s="372"/>
      <c r="E7" s="372"/>
      <c r="F7" s="372"/>
      <c r="G7" s="110"/>
      <c r="H7" s="110"/>
    </row>
    <row r="8" spans="1:8" ht="8.25" customHeight="1" x14ac:dyDescent="0.25">
      <c r="A8" s="207"/>
      <c r="B8" s="208"/>
      <c r="C8" s="209"/>
      <c r="D8" s="209"/>
      <c r="E8" s="209"/>
      <c r="F8" s="209"/>
    </row>
    <row r="9" spans="1:8" ht="15.75" customHeight="1" x14ac:dyDescent="0.25">
      <c r="A9" s="210" t="s">
        <v>569</v>
      </c>
      <c r="B9" s="211"/>
      <c r="C9" s="212" t="s">
        <v>570</v>
      </c>
      <c r="D9" s="212" t="s">
        <v>571</v>
      </c>
      <c r="E9" s="212" t="s">
        <v>572</v>
      </c>
      <c r="F9" s="212" t="s">
        <v>573</v>
      </c>
    </row>
    <row r="10" spans="1:8" ht="15.75" customHeight="1" x14ac:dyDescent="0.25">
      <c r="A10" s="213">
        <v>1</v>
      </c>
      <c r="B10" s="214" t="s">
        <v>574</v>
      </c>
      <c r="C10" s="215">
        <v>6693323</v>
      </c>
      <c r="D10" s="215"/>
      <c r="E10" s="216" t="s">
        <v>575</v>
      </c>
      <c r="F10" s="217" t="s">
        <v>576</v>
      </c>
    </row>
    <row r="11" spans="1:8" ht="15.75" customHeight="1" x14ac:dyDescent="0.25">
      <c r="A11" s="218">
        <v>2</v>
      </c>
      <c r="B11" s="214" t="s">
        <v>577</v>
      </c>
      <c r="C11" s="215">
        <v>6693323</v>
      </c>
      <c r="D11" s="215"/>
      <c r="E11" s="216" t="s">
        <v>575</v>
      </c>
      <c r="F11" s="217" t="s">
        <v>576</v>
      </c>
    </row>
    <row r="12" spans="1:8" ht="15.75" customHeight="1" x14ac:dyDescent="0.25">
      <c r="A12" s="213">
        <v>3</v>
      </c>
      <c r="B12" s="214" t="s">
        <v>578</v>
      </c>
      <c r="C12" s="215">
        <v>6693329</v>
      </c>
      <c r="D12" s="215"/>
      <c r="E12" s="216" t="s">
        <v>575</v>
      </c>
      <c r="F12" s="217" t="s">
        <v>576</v>
      </c>
    </row>
    <row r="13" spans="1:8" ht="15.75" customHeight="1" x14ac:dyDescent="0.25">
      <c r="A13" s="218">
        <v>4</v>
      </c>
      <c r="B13" s="214" t="s">
        <v>579</v>
      </c>
      <c r="C13" s="215">
        <f>3949060+1517596</f>
        <v>5466656</v>
      </c>
      <c r="D13" s="215"/>
      <c r="E13" s="216" t="s">
        <v>575</v>
      </c>
      <c r="F13" s="217" t="s">
        <v>576</v>
      </c>
    </row>
    <row r="14" spans="1:8" ht="15.75" customHeight="1" x14ac:dyDescent="0.25">
      <c r="A14" s="213">
        <v>5</v>
      </c>
      <c r="B14" s="214" t="s">
        <v>580</v>
      </c>
      <c r="C14" s="215">
        <v>2811195</v>
      </c>
      <c r="D14" s="215"/>
      <c r="E14" s="216" t="s">
        <v>575</v>
      </c>
      <c r="F14" s="217" t="s">
        <v>576</v>
      </c>
    </row>
    <row r="15" spans="1:8" ht="15.75" customHeight="1" x14ac:dyDescent="0.25">
      <c r="A15" s="218">
        <v>6</v>
      </c>
      <c r="B15" s="214" t="s">
        <v>581</v>
      </c>
      <c r="C15" s="215">
        <v>5153859</v>
      </c>
      <c r="D15" s="215"/>
      <c r="E15" s="216" t="s">
        <v>575</v>
      </c>
      <c r="F15" s="217" t="s">
        <v>576</v>
      </c>
    </row>
    <row r="16" spans="1:8" ht="15.75" customHeight="1" x14ac:dyDescent="0.25">
      <c r="A16" s="213">
        <v>7</v>
      </c>
      <c r="B16" s="214" t="s">
        <v>582</v>
      </c>
      <c r="C16" s="215">
        <v>10039985</v>
      </c>
      <c r="D16" s="215"/>
      <c r="E16" s="216" t="s">
        <v>575</v>
      </c>
      <c r="F16" s="217" t="s">
        <v>576</v>
      </c>
    </row>
    <row r="17" spans="1:10" ht="15.75" customHeight="1" x14ac:dyDescent="0.25">
      <c r="A17" s="218">
        <v>8</v>
      </c>
      <c r="B17" s="214" t="s">
        <v>583</v>
      </c>
      <c r="C17" s="215">
        <v>1673330</v>
      </c>
      <c r="D17" s="215"/>
      <c r="E17" s="216" t="s">
        <v>575</v>
      </c>
      <c r="F17" s="217" t="s">
        <v>576</v>
      </c>
    </row>
    <row r="18" spans="1:10" ht="15.75" customHeight="1" x14ac:dyDescent="0.25">
      <c r="A18" s="213">
        <v>9</v>
      </c>
      <c r="B18" s="214" t="s">
        <v>584</v>
      </c>
      <c r="C18" s="215">
        <v>20000000</v>
      </c>
      <c r="D18" s="215"/>
      <c r="E18" s="216" t="s">
        <v>575</v>
      </c>
      <c r="F18" s="216">
        <v>2021</v>
      </c>
    </row>
    <row r="19" spans="1:10" ht="15.75" customHeight="1" x14ac:dyDescent="0.25">
      <c r="A19" s="218">
        <v>10</v>
      </c>
      <c r="B19" s="214" t="s">
        <v>585</v>
      </c>
      <c r="C19" s="215">
        <v>15412000</v>
      </c>
      <c r="D19" s="215"/>
      <c r="E19" s="216" t="s">
        <v>586</v>
      </c>
      <c r="F19" s="217" t="s">
        <v>576</v>
      </c>
    </row>
    <row r="20" spans="1:10" ht="15.75" customHeight="1" x14ac:dyDescent="0.25">
      <c r="A20" s="213">
        <v>11</v>
      </c>
      <c r="B20" s="214" t="s">
        <v>587</v>
      </c>
      <c r="C20" s="215">
        <v>40000000</v>
      </c>
      <c r="D20" s="215"/>
      <c r="E20" s="216" t="s">
        <v>586</v>
      </c>
      <c r="F20" s="217" t="s">
        <v>576</v>
      </c>
    </row>
    <row r="21" spans="1:10" ht="15.75" customHeight="1" x14ac:dyDescent="0.25">
      <c r="A21" s="218">
        <v>12</v>
      </c>
      <c r="B21" s="214" t="s">
        <v>588</v>
      </c>
      <c r="C21" s="215">
        <v>8000000</v>
      </c>
      <c r="D21" s="215"/>
      <c r="E21" s="216" t="s">
        <v>586</v>
      </c>
      <c r="F21" s="217" t="s">
        <v>576</v>
      </c>
    </row>
    <row r="22" spans="1:10" ht="15.75" customHeight="1" x14ac:dyDescent="0.25">
      <c r="A22" s="213">
        <v>13</v>
      </c>
      <c r="B22" s="214" t="s">
        <v>589</v>
      </c>
      <c r="C22" s="215">
        <v>1000000</v>
      </c>
      <c r="D22" s="215"/>
      <c r="E22" s="216" t="s">
        <v>586</v>
      </c>
      <c r="F22" s="217" t="s">
        <v>576</v>
      </c>
    </row>
    <row r="23" spans="1:10" ht="15.75" customHeight="1" x14ac:dyDescent="0.25">
      <c r="A23" s="218">
        <v>14</v>
      </c>
      <c r="B23" s="214" t="s">
        <v>590</v>
      </c>
      <c r="C23" s="215">
        <v>2000000</v>
      </c>
      <c r="D23" s="215"/>
      <c r="E23" s="216" t="s">
        <v>586</v>
      </c>
      <c r="F23" s="217" t="s">
        <v>576</v>
      </c>
    </row>
    <row r="24" spans="1:10" ht="15.75" customHeight="1" x14ac:dyDescent="0.25">
      <c r="A24" s="213">
        <v>15</v>
      </c>
      <c r="B24" s="214" t="s">
        <v>591</v>
      </c>
      <c r="C24" s="215">
        <v>3000000</v>
      </c>
      <c r="D24" s="215"/>
      <c r="E24" s="216" t="s">
        <v>586</v>
      </c>
      <c r="F24" s="217" t="s">
        <v>576</v>
      </c>
    </row>
    <row r="25" spans="1:10" ht="15.75" customHeight="1" x14ac:dyDescent="0.25">
      <c r="A25" s="218">
        <v>16</v>
      </c>
      <c r="B25" s="214" t="s">
        <v>592</v>
      </c>
      <c r="C25" s="215">
        <v>6414500</v>
      </c>
      <c r="D25" s="215"/>
      <c r="E25" s="216" t="s">
        <v>586</v>
      </c>
      <c r="F25" s="217" t="s">
        <v>576</v>
      </c>
      <c r="J25" s="140"/>
    </row>
    <row r="26" spans="1:10" ht="15.75" customHeight="1" x14ac:dyDescent="0.25">
      <c r="A26" s="213">
        <v>17</v>
      </c>
      <c r="B26" s="214" t="s">
        <v>593</v>
      </c>
      <c r="C26" s="215">
        <v>5600000</v>
      </c>
      <c r="D26" s="215"/>
      <c r="E26" s="216" t="s">
        <v>586</v>
      </c>
      <c r="F26" s="216">
        <v>2021</v>
      </c>
      <c r="J26" s="140"/>
    </row>
    <row r="27" spans="1:10" ht="15.75" customHeight="1" x14ac:dyDescent="0.25">
      <c r="A27" s="218">
        <v>18</v>
      </c>
      <c r="B27" s="214" t="s">
        <v>594</v>
      </c>
      <c r="C27" s="215">
        <v>3905000</v>
      </c>
      <c r="D27" s="215"/>
      <c r="E27" s="216" t="s">
        <v>586</v>
      </c>
      <c r="F27" s="216">
        <v>2021</v>
      </c>
      <c r="J27" s="140"/>
    </row>
    <row r="28" spans="1:10" ht="15.75" customHeight="1" x14ac:dyDescent="0.25">
      <c r="A28" s="213">
        <v>19</v>
      </c>
      <c r="B28" s="214" t="s">
        <v>595</v>
      </c>
      <c r="C28" s="215">
        <v>4610000</v>
      </c>
      <c r="D28" s="215"/>
      <c r="E28" s="216" t="s">
        <v>586</v>
      </c>
      <c r="F28" s="216">
        <v>2021</v>
      </c>
      <c r="J28" s="140"/>
    </row>
    <row r="29" spans="1:10" ht="15.75" customHeight="1" x14ac:dyDescent="0.25">
      <c r="A29" s="218">
        <v>20</v>
      </c>
      <c r="B29" s="214" t="s">
        <v>596</v>
      </c>
      <c r="C29" s="215">
        <v>16063976</v>
      </c>
      <c r="D29" s="215"/>
      <c r="E29" s="216" t="s">
        <v>586</v>
      </c>
      <c r="F29" s="217" t="s">
        <v>576</v>
      </c>
      <c r="J29" s="140"/>
    </row>
    <row r="30" spans="1:10" ht="15.75" customHeight="1" x14ac:dyDescent="0.25">
      <c r="A30" s="213">
        <v>21</v>
      </c>
      <c r="B30" s="214" t="s">
        <v>597</v>
      </c>
      <c r="C30" s="215">
        <v>0</v>
      </c>
      <c r="D30" s="215">
        <v>5318182</v>
      </c>
      <c r="E30" s="216" t="s">
        <v>586</v>
      </c>
      <c r="F30" s="217" t="s">
        <v>576</v>
      </c>
      <c r="J30" s="140"/>
    </row>
    <row r="31" spans="1:10" ht="15.75" customHeight="1" x14ac:dyDescent="0.25">
      <c r="A31" s="218">
        <v>22</v>
      </c>
      <c r="B31" s="214" t="s">
        <v>598</v>
      </c>
      <c r="C31" s="215">
        <v>0</v>
      </c>
      <c r="D31" s="215">
        <v>1772727</v>
      </c>
      <c r="E31" s="216" t="s">
        <v>586</v>
      </c>
      <c r="F31" s="217" t="s">
        <v>576</v>
      </c>
      <c r="J31" s="140"/>
    </row>
    <row r="32" spans="1:10" ht="15.75" customHeight="1" x14ac:dyDescent="0.25">
      <c r="A32" s="213">
        <v>23</v>
      </c>
      <c r="B32" s="214" t="s">
        <v>599</v>
      </c>
      <c r="C32" s="215">
        <v>6693328</v>
      </c>
      <c r="D32" s="215"/>
      <c r="E32" s="216" t="s">
        <v>586</v>
      </c>
      <c r="F32" s="217" t="s">
        <v>576</v>
      </c>
      <c r="J32" s="140"/>
    </row>
    <row r="33" spans="1:10" ht="15.75" customHeight="1" x14ac:dyDescent="0.25">
      <c r="A33" s="218">
        <v>24</v>
      </c>
      <c r="B33" s="214" t="s">
        <v>600</v>
      </c>
      <c r="C33" s="215">
        <v>5000000</v>
      </c>
      <c r="D33" s="215"/>
      <c r="E33" s="216" t="s">
        <v>586</v>
      </c>
      <c r="F33" s="216">
        <v>2021</v>
      </c>
      <c r="J33" s="140"/>
    </row>
    <row r="34" spans="1:10" ht="15.75" customHeight="1" x14ac:dyDescent="0.25">
      <c r="A34" s="213">
        <v>25</v>
      </c>
      <c r="B34" s="214" t="s">
        <v>601</v>
      </c>
      <c r="C34" s="215">
        <v>20000000</v>
      </c>
      <c r="D34" s="215"/>
      <c r="E34" s="216" t="s">
        <v>586</v>
      </c>
      <c r="F34" s="216">
        <v>2021</v>
      </c>
      <c r="J34" s="140"/>
    </row>
    <row r="35" spans="1:10" ht="15.75" customHeight="1" x14ac:dyDescent="0.25">
      <c r="A35" s="218">
        <v>26</v>
      </c>
      <c r="B35" s="214" t="s">
        <v>602</v>
      </c>
      <c r="C35" s="215">
        <v>41000000</v>
      </c>
      <c r="D35" s="215"/>
      <c r="E35" s="216" t="s">
        <v>603</v>
      </c>
      <c r="F35" s="217" t="s">
        <v>576</v>
      </c>
      <c r="J35" s="140"/>
    </row>
    <row r="36" spans="1:10" ht="15.75" customHeight="1" x14ac:dyDescent="0.25">
      <c r="A36" s="213">
        <v>27</v>
      </c>
      <c r="B36" s="214" t="s">
        <v>604</v>
      </c>
      <c r="C36" s="215">
        <f>120000000-6009010</f>
        <v>113990990</v>
      </c>
      <c r="D36" s="215"/>
      <c r="E36" s="216" t="s">
        <v>603</v>
      </c>
      <c r="F36" s="216">
        <v>2021</v>
      </c>
      <c r="J36" s="140"/>
    </row>
    <row r="37" spans="1:10" ht="15.75" customHeight="1" x14ac:dyDescent="0.25">
      <c r="A37" s="218">
        <v>28</v>
      </c>
      <c r="B37" s="214" t="s">
        <v>605</v>
      </c>
      <c r="C37" s="215">
        <v>150000</v>
      </c>
      <c r="D37" s="215"/>
      <c r="E37" s="216" t="s">
        <v>606</v>
      </c>
      <c r="F37" s="216">
        <v>2021</v>
      </c>
      <c r="J37" s="140"/>
    </row>
    <row r="38" spans="1:10" ht="15.75" customHeight="1" x14ac:dyDescent="0.25">
      <c r="A38" s="213">
        <v>29</v>
      </c>
      <c r="B38" s="214" t="s">
        <v>607</v>
      </c>
      <c r="C38" s="215">
        <v>12350000</v>
      </c>
      <c r="D38" s="215"/>
      <c r="E38" s="216" t="s">
        <v>606</v>
      </c>
      <c r="F38" s="217" t="s">
        <v>576</v>
      </c>
      <c r="J38" s="140"/>
    </row>
    <row r="39" spans="1:10" ht="15.75" customHeight="1" x14ac:dyDescent="0.25">
      <c r="A39" s="218">
        <v>30</v>
      </c>
      <c r="B39" s="214" t="s">
        <v>608</v>
      </c>
      <c r="C39" s="215">
        <v>0</v>
      </c>
      <c r="D39" s="215">
        <v>4254545</v>
      </c>
      <c r="E39" s="216" t="s">
        <v>606</v>
      </c>
      <c r="F39" s="217" t="s">
        <v>576</v>
      </c>
      <c r="J39" s="140"/>
    </row>
    <row r="40" spans="1:10" ht="15.75" customHeight="1" x14ac:dyDescent="0.25">
      <c r="A40" s="213">
        <v>31</v>
      </c>
      <c r="B40" s="214" t="s">
        <v>609</v>
      </c>
      <c r="C40" s="215">
        <v>32500000</v>
      </c>
      <c r="D40" s="215"/>
      <c r="E40" s="216" t="s">
        <v>606</v>
      </c>
      <c r="F40" s="217" t="s">
        <v>576</v>
      </c>
    </row>
    <row r="41" spans="1:10" ht="15.75" customHeight="1" x14ac:dyDescent="0.25">
      <c r="A41" s="218">
        <v>32</v>
      </c>
      <c r="B41" s="214" t="s">
        <v>610</v>
      </c>
      <c r="C41" s="215">
        <v>0</v>
      </c>
      <c r="D41" s="215">
        <v>31318182</v>
      </c>
      <c r="E41" s="216" t="s">
        <v>606</v>
      </c>
      <c r="F41" s="217" t="s">
        <v>576</v>
      </c>
    </row>
    <row r="42" spans="1:10" ht="15.75" customHeight="1" x14ac:dyDescent="0.25">
      <c r="A42" s="213">
        <v>33</v>
      </c>
      <c r="B42" s="214" t="s">
        <v>611</v>
      </c>
      <c r="C42" s="215">
        <v>24095965</v>
      </c>
      <c r="D42" s="215"/>
      <c r="E42" s="216" t="s">
        <v>606</v>
      </c>
      <c r="F42" s="217" t="s">
        <v>576</v>
      </c>
      <c r="J42" s="140"/>
    </row>
    <row r="43" spans="1:10" ht="15.75" customHeight="1" x14ac:dyDescent="0.25">
      <c r="A43" s="218">
        <v>34</v>
      </c>
      <c r="B43" s="214" t="s">
        <v>612</v>
      </c>
      <c r="C43" s="215">
        <v>6350000</v>
      </c>
      <c r="D43" s="215"/>
      <c r="E43" s="219" t="s">
        <v>606</v>
      </c>
      <c r="F43" s="217" t="s">
        <v>576</v>
      </c>
    </row>
    <row r="44" spans="1:10" ht="15.75" customHeight="1" x14ac:dyDescent="0.25">
      <c r="A44" s="213">
        <v>35</v>
      </c>
      <c r="B44" s="214" t="s">
        <v>613</v>
      </c>
      <c r="C44" s="215">
        <v>8250000</v>
      </c>
      <c r="D44" s="215"/>
      <c r="E44" s="219" t="s">
        <v>606</v>
      </c>
      <c r="F44" s="217" t="s">
        <v>576</v>
      </c>
    </row>
    <row r="45" spans="1:10" ht="15.75" customHeight="1" x14ac:dyDescent="0.25">
      <c r="A45" s="218">
        <v>36</v>
      </c>
      <c r="B45" s="214" t="s">
        <v>614</v>
      </c>
      <c r="C45" s="215">
        <v>32127953</v>
      </c>
      <c r="D45" s="215"/>
      <c r="E45" s="219" t="s">
        <v>606</v>
      </c>
      <c r="F45" s="217" t="s">
        <v>576</v>
      </c>
    </row>
    <row r="46" spans="1:10" ht="15.75" customHeight="1" x14ac:dyDescent="0.25">
      <c r="A46" s="213">
        <v>37</v>
      </c>
      <c r="B46" s="214" t="s">
        <v>615</v>
      </c>
      <c r="C46" s="215">
        <v>10250000</v>
      </c>
      <c r="D46" s="215"/>
      <c r="E46" s="219" t="s">
        <v>616</v>
      </c>
      <c r="F46" s="216">
        <v>2021</v>
      </c>
    </row>
    <row r="47" spans="1:10" ht="15.75" customHeight="1" x14ac:dyDescent="0.25">
      <c r="A47" s="218">
        <v>38</v>
      </c>
      <c r="B47" s="214" t="s">
        <v>617</v>
      </c>
      <c r="C47" s="215">
        <v>32000000</v>
      </c>
      <c r="D47" s="215"/>
      <c r="E47" s="219" t="s">
        <v>616</v>
      </c>
      <c r="F47" s="216">
        <v>2021</v>
      </c>
    </row>
    <row r="48" spans="1:10" ht="15.75" customHeight="1" x14ac:dyDescent="0.25">
      <c r="A48" s="213">
        <v>39</v>
      </c>
      <c r="B48" s="214" t="s">
        <v>618</v>
      </c>
      <c r="C48" s="215">
        <v>35000000</v>
      </c>
      <c r="D48" s="215"/>
      <c r="E48" s="219" t="s">
        <v>616</v>
      </c>
      <c r="F48" s="216">
        <v>2021</v>
      </c>
    </row>
    <row r="49" spans="1:8" ht="15.75" customHeight="1" x14ac:dyDescent="0.25">
      <c r="A49" s="218">
        <v>40</v>
      </c>
      <c r="B49" s="214" t="s">
        <v>619</v>
      </c>
      <c r="C49" s="215">
        <v>22000000</v>
      </c>
      <c r="D49" s="215"/>
      <c r="E49" s="219" t="s">
        <v>616</v>
      </c>
      <c r="F49" s="216">
        <v>2021</v>
      </c>
    </row>
    <row r="50" spans="1:8" ht="15.75" customHeight="1" x14ac:dyDescent="0.25">
      <c r="A50" s="213">
        <v>41</v>
      </c>
      <c r="B50" s="214" t="s">
        <v>620</v>
      </c>
      <c r="C50" s="215">
        <v>18000000</v>
      </c>
      <c r="D50" s="215"/>
      <c r="E50" s="219" t="s">
        <v>616</v>
      </c>
      <c r="F50" s="216">
        <v>2021</v>
      </c>
    </row>
    <row r="51" spans="1:8" ht="15.75" customHeight="1" x14ac:dyDescent="0.25">
      <c r="A51" s="218">
        <v>42</v>
      </c>
      <c r="B51" s="214" t="s">
        <v>621</v>
      </c>
      <c r="C51" s="215">
        <v>15000000</v>
      </c>
      <c r="D51" s="215"/>
      <c r="E51" s="219" t="s">
        <v>616</v>
      </c>
      <c r="F51" s="216">
        <v>2021</v>
      </c>
    </row>
    <row r="52" spans="1:8" ht="15.75" customHeight="1" x14ac:dyDescent="0.25">
      <c r="A52" s="213">
        <v>43</v>
      </c>
      <c r="B52" s="214" t="s">
        <v>622</v>
      </c>
      <c r="C52" s="215">
        <v>35000000</v>
      </c>
      <c r="D52" s="215"/>
      <c r="E52" s="219" t="s">
        <v>616</v>
      </c>
      <c r="F52" s="216">
        <v>2021</v>
      </c>
    </row>
    <row r="53" spans="1:8" ht="15.75" customHeight="1" x14ac:dyDescent="0.25">
      <c r="A53" s="218">
        <v>44</v>
      </c>
      <c r="B53" s="214" t="s">
        <v>623</v>
      </c>
      <c r="C53" s="215">
        <f>222000000-6690080</f>
        <v>215309920</v>
      </c>
      <c r="D53" s="215"/>
      <c r="E53" s="219" t="s">
        <v>616</v>
      </c>
      <c r="F53" s="217" t="s">
        <v>576</v>
      </c>
    </row>
    <row r="54" spans="1:8" ht="15.75" customHeight="1" x14ac:dyDescent="0.25">
      <c r="A54" s="213">
        <v>45</v>
      </c>
      <c r="B54" s="214" t="s">
        <v>624</v>
      </c>
      <c r="C54" s="215">
        <v>40159942</v>
      </c>
      <c r="D54" s="215"/>
      <c r="E54" s="219" t="s">
        <v>616</v>
      </c>
      <c r="F54" s="217" t="s">
        <v>576</v>
      </c>
    </row>
    <row r="55" spans="1:8" ht="15.75" customHeight="1" x14ac:dyDescent="0.25">
      <c r="A55" s="218">
        <v>46</v>
      </c>
      <c r="B55" s="214" t="s">
        <v>625</v>
      </c>
      <c r="C55" s="215">
        <v>13707926</v>
      </c>
      <c r="D55" s="215"/>
      <c r="E55" s="219" t="s">
        <v>616</v>
      </c>
      <c r="F55" s="217" t="s">
        <v>576</v>
      </c>
    </row>
    <row r="56" spans="1:8" ht="15.75" customHeight="1" x14ac:dyDescent="0.25">
      <c r="A56" s="213">
        <v>47</v>
      </c>
      <c r="B56" s="214" t="s">
        <v>626</v>
      </c>
      <c r="C56" s="215">
        <v>20000000</v>
      </c>
      <c r="D56" s="215"/>
      <c r="E56" s="219" t="s">
        <v>616</v>
      </c>
      <c r="F56" s="216">
        <v>2021</v>
      </c>
    </row>
    <row r="57" spans="1:8" ht="15.75" customHeight="1" x14ac:dyDescent="0.25">
      <c r="A57" s="218">
        <v>48</v>
      </c>
      <c r="B57" s="220" t="s">
        <v>627</v>
      </c>
      <c r="C57" s="215">
        <v>699000</v>
      </c>
      <c r="D57" s="215"/>
      <c r="E57" s="219" t="s">
        <v>628</v>
      </c>
      <c r="F57" s="216">
        <v>2021</v>
      </c>
    </row>
    <row r="58" spans="1:8" ht="15.75" customHeight="1" x14ac:dyDescent="0.25">
      <c r="A58" s="213">
        <v>49</v>
      </c>
      <c r="B58" s="220" t="s">
        <v>629</v>
      </c>
      <c r="C58" s="215">
        <v>61000</v>
      </c>
      <c r="D58" s="215"/>
      <c r="E58" s="219" t="s">
        <v>628</v>
      </c>
      <c r="F58" s="216">
        <v>2021</v>
      </c>
    </row>
    <row r="59" spans="1:8" ht="6.75" customHeight="1" x14ac:dyDescent="0.25">
      <c r="A59" s="221"/>
      <c r="B59" s="208"/>
      <c r="C59" s="222"/>
      <c r="D59" s="222"/>
      <c r="E59" s="223"/>
      <c r="F59" s="223"/>
    </row>
    <row r="60" spans="1:8" ht="15.75" customHeight="1" x14ac:dyDescent="0.25">
      <c r="A60" s="403" t="s">
        <v>630</v>
      </c>
      <c r="B60" s="404"/>
      <c r="C60" s="224">
        <f t="shared" ref="C60:D60" si="0">SUM(C10:C59)</f>
        <v>930926500</v>
      </c>
      <c r="D60" s="224">
        <f t="shared" si="0"/>
        <v>42663636</v>
      </c>
      <c r="E60" s="225" t="s">
        <v>234</v>
      </c>
      <c r="F60" s="223"/>
    </row>
    <row r="61" spans="1:8" ht="6" customHeight="1" x14ac:dyDescent="0.25">
      <c r="A61" s="223"/>
      <c r="B61" s="208"/>
      <c r="C61" s="222"/>
      <c r="D61" s="222"/>
      <c r="E61" s="223"/>
      <c r="F61" s="223"/>
      <c r="G61" s="110"/>
      <c r="H61" s="110"/>
    </row>
    <row r="62" spans="1:8" ht="15.75" customHeight="1" x14ac:dyDescent="0.25">
      <c r="A62" s="223"/>
      <c r="B62" s="226" t="s">
        <v>631</v>
      </c>
      <c r="C62" s="227">
        <v>0</v>
      </c>
      <c r="D62" s="227">
        <v>0</v>
      </c>
      <c r="E62" s="228">
        <v>0</v>
      </c>
      <c r="F62" s="223"/>
      <c r="G62" s="110"/>
      <c r="H62" s="110"/>
    </row>
    <row r="63" spans="1:8" ht="15.75" customHeight="1" x14ac:dyDescent="0.25">
      <c r="A63" s="223"/>
      <c r="B63" s="226" t="s">
        <v>632</v>
      </c>
      <c r="C63" s="227">
        <f>SUM(C37:C45)</f>
        <v>115823918</v>
      </c>
      <c r="D63" s="227">
        <f>SUM(D39:D45)</f>
        <v>35572727</v>
      </c>
      <c r="E63" s="228">
        <f t="shared" ref="E63:E68" si="1">SUM(C63:D63)</f>
        <v>151396645</v>
      </c>
      <c r="F63" s="223"/>
      <c r="G63" s="110"/>
      <c r="H63" s="110"/>
    </row>
    <row r="64" spans="1:8" ht="15.75" customHeight="1" x14ac:dyDescent="0.25">
      <c r="A64" s="223"/>
      <c r="B64" s="226" t="s">
        <v>633</v>
      </c>
      <c r="C64" s="227">
        <f>SUM(C46:C56)</f>
        <v>456427788</v>
      </c>
      <c r="D64" s="227">
        <f>SUM(D22:D25)</f>
        <v>0</v>
      </c>
      <c r="E64" s="228">
        <f t="shared" si="1"/>
        <v>456427788</v>
      </c>
      <c r="F64" s="223"/>
      <c r="G64" s="110"/>
      <c r="H64" s="110"/>
    </row>
    <row r="65" spans="1:8" ht="15.75" customHeight="1" x14ac:dyDescent="0.25">
      <c r="A65" s="223"/>
      <c r="B65" s="226" t="s">
        <v>634</v>
      </c>
      <c r="C65" s="227">
        <f>SUM(C10:C18)</f>
        <v>65225000</v>
      </c>
      <c r="D65" s="227">
        <v>0</v>
      </c>
      <c r="E65" s="228">
        <f t="shared" si="1"/>
        <v>65225000</v>
      </c>
      <c r="F65" s="223"/>
      <c r="G65" s="110"/>
      <c r="H65" s="110"/>
    </row>
    <row r="66" spans="1:8" ht="15.75" customHeight="1" x14ac:dyDescent="0.25">
      <c r="A66" s="223"/>
      <c r="B66" s="226" t="s">
        <v>635</v>
      </c>
      <c r="C66" s="227">
        <f>SUM(C19:C34)</f>
        <v>137698804</v>
      </c>
      <c r="D66" s="227">
        <f>SUM(D29:D32)</f>
        <v>7090909</v>
      </c>
      <c r="E66" s="228">
        <f t="shared" si="1"/>
        <v>144789713</v>
      </c>
      <c r="F66" s="223"/>
      <c r="G66" s="110"/>
      <c r="H66" s="110"/>
    </row>
    <row r="67" spans="1:8" ht="15.75" customHeight="1" x14ac:dyDescent="0.25">
      <c r="A67" s="223"/>
      <c r="B67" s="226" t="s">
        <v>636</v>
      </c>
      <c r="C67" s="227">
        <f>SUM(C35:C36)</f>
        <v>154990990</v>
      </c>
      <c r="D67" s="227"/>
      <c r="E67" s="228">
        <f t="shared" si="1"/>
        <v>154990990</v>
      </c>
      <c r="F67" s="223"/>
      <c r="G67" s="110"/>
      <c r="H67" s="110"/>
    </row>
    <row r="68" spans="1:8" ht="15.75" customHeight="1" x14ac:dyDescent="0.25">
      <c r="A68" s="223"/>
      <c r="B68" s="226" t="s">
        <v>637</v>
      </c>
      <c r="C68" s="227">
        <f>SUM(C57:C58)</f>
        <v>760000</v>
      </c>
      <c r="D68" s="227"/>
      <c r="E68" s="228">
        <f t="shared" si="1"/>
        <v>760000</v>
      </c>
      <c r="F68" s="223"/>
      <c r="G68" s="110"/>
      <c r="H68" s="110"/>
    </row>
    <row r="69" spans="1:8" ht="15.75" customHeight="1" x14ac:dyDescent="0.25">
      <c r="A69" s="223"/>
      <c r="B69" s="226"/>
      <c r="C69" s="227"/>
      <c r="D69" s="227"/>
      <c r="E69" s="223"/>
      <c r="F69" s="223"/>
      <c r="G69" s="110"/>
      <c r="H69" s="110"/>
    </row>
    <row r="70" spans="1:8" ht="15.75" customHeight="1" x14ac:dyDescent="0.25">
      <c r="A70" s="223"/>
      <c r="B70" s="208"/>
      <c r="C70" s="224">
        <f t="shared" ref="C70:E70" si="2">SUM(C62:C68)</f>
        <v>930926500</v>
      </c>
      <c r="D70" s="224">
        <f t="shared" si="2"/>
        <v>42663636</v>
      </c>
      <c r="E70" s="224">
        <f t="shared" si="2"/>
        <v>973590136</v>
      </c>
      <c r="F70" s="223"/>
      <c r="G70" s="110"/>
      <c r="H70" s="110"/>
    </row>
    <row r="71" spans="1:8" ht="15.75" customHeight="1" x14ac:dyDescent="0.25">
      <c r="G71" s="110"/>
      <c r="H71" s="110"/>
    </row>
    <row r="72" spans="1:8" ht="15.75" customHeight="1" x14ac:dyDescent="0.25">
      <c r="G72" s="110"/>
      <c r="H72" s="110"/>
    </row>
    <row r="73" spans="1:8" ht="15.75" customHeight="1" x14ac:dyDescent="0.25">
      <c r="G73" s="110"/>
      <c r="H73" s="110"/>
    </row>
    <row r="74" spans="1:8" ht="15.75" customHeight="1" x14ac:dyDescent="0.25">
      <c r="G74" s="110"/>
      <c r="H74" s="110"/>
    </row>
    <row r="75" spans="1:8" ht="15.75" customHeight="1" x14ac:dyDescent="0.25">
      <c r="G75" s="110"/>
      <c r="H75" s="110"/>
    </row>
    <row r="76" spans="1:8" ht="15.75" customHeight="1" x14ac:dyDescent="0.25">
      <c r="G76" s="110"/>
      <c r="H76" s="110"/>
    </row>
    <row r="77" spans="1:8" ht="15.75" customHeight="1" x14ac:dyDescent="0.25">
      <c r="G77" s="110"/>
      <c r="H77" s="110"/>
    </row>
    <row r="78" spans="1:8" ht="15.75" customHeight="1" x14ac:dyDescent="0.25">
      <c r="G78" s="110"/>
      <c r="H78" s="110"/>
    </row>
    <row r="79" spans="1:8" ht="15.75" customHeight="1" x14ac:dyDescent="0.25">
      <c r="G79" s="110"/>
      <c r="H79" s="110"/>
    </row>
    <row r="80" spans="1:8" ht="15.75" customHeight="1" x14ac:dyDescent="0.25">
      <c r="G80" s="110"/>
      <c r="H80" s="110"/>
    </row>
    <row r="81" spans="7:8" ht="15.75" customHeight="1" x14ac:dyDescent="0.25">
      <c r="G81" s="110"/>
      <c r="H81" s="110"/>
    </row>
    <row r="82" spans="7:8" ht="15.75" customHeight="1" x14ac:dyDescent="0.25">
      <c r="G82" s="110"/>
      <c r="H82" s="110"/>
    </row>
    <row r="83" spans="7:8" ht="15.75" customHeight="1" x14ac:dyDescent="0.25">
      <c r="G83" s="110"/>
      <c r="H83" s="110"/>
    </row>
    <row r="84" spans="7:8" ht="15.75" customHeight="1" x14ac:dyDescent="0.25">
      <c r="G84" s="110"/>
      <c r="H84" s="110"/>
    </row>
    <row r="85" spans="7:8" ht="15.75" customHeight="1" x14ac:dyDescent="0.25">
      <c r="G85" s="110"/>
      <c r="H85" s="110"/>
    </row>
    <row r="86" spans="7:8" ht="15.75" customHeight="1" x14ac:dyDescent="0.25">
      <c r="G86" s="110"/>
      <c r="H86" s="110"/>
    </row>
    <row r="87" spans="7:8" ht="15.75" customHeight="1" x14ac:dyDescent="0.25">
      <c r="G87" s="110"/>
      <c r="H87" s="110"/>
    </row>
    <row r="88" spans="7:8" ht="15.75" customHeight="1" x14ac:dyDescent="0.25">
      <c r="G88" s="110"/>
      <c r="H88" s="110"/>
    </row>
    <row r="89" spans="7:8" ht="15.75" customHeight="1" x14ac:dyDescent="0.25">
      <c r="G89" s="110"/>
      <c r="H89" s="110"/>
    </row>
    <row r="90" spans="7:8" ht="15.75" customHeight="1" x14ac:dyDescent="0.25">
      <c r="G90" s="110"/>
      <c r="H90" s="110"/>
    </row>
    <row r="91" spans="7:8" ht="15.75" customHeight="1" x14ac:dyDescent="0.25">
      <c r="G91" s="110"/>
      <c r="H91" s="110"/>
    </row>
    <row r="92" spans="7:8" ht="15.75" customHeight="1" x14ac:dyDescent="0.25">
      <c r="G92" s="110"/>
      <c r="H92" s="110"/>
    </row>
    <row r="93" spans="7:8" ht="15.75" customHeight="1" x14ac:dyDescent="0.25">
      <c r="G93" s="110"/>
      <c r="H93" s="110"/>
    </row>
    <row r="94" spans="7:8" ht="15.75" customHeight="1" x14ac:dyDescent="0.25">
      <c r="G94" s="110"/>
      <c r="H94" s="110"/>
    </row>
    <row r="95" spans="7:8" ht="15.75" customHeight="1" x14ac:dyDescent="0.25">
      <c r="G95" s="110"/>
      <c r="H95" s="110"/>
    </row>
    <row r="96" spans="7:8" ht="15.75" customHeight="1" x14ac:dyDescent="0.25">
      <c r="G96" s="110"/>
      <c r="H96" s="110"/>
    </row>
    <row r="97" spans="7:8" ht="15.75" customHeight="1" x14ac:dyDescent="0.25">
      <c r="G97" s="110"/>
      <c r="H97" s="110"/>
    </row>
    <row r="98" spans="7:8" ht="15.75" customHeight="1" x14ac:dyDescent="0.25">
      <c r="G98" s="110"/>
      <c r="H98" s="110"/>
    </row>
    <row r="99" spans="7:8" ht="15.75" customHeight="1" x14ac:dyDescent="0.25">
      <c r="G99" s="110"/>
      <c r="H99" s="110"/>
    </row>
    <row r="100" spans="7:8" ht="15.75" customHeight="1" x14ac:dyDescent="0.25">
      <c r="G100" s="110"/>
      <c r="H100" s="110"/>
    </row>
    <row r="101" spans="7:8" ht="15.75" customHeight="1" x14ac:dyDescent="0.25">
      <c r="G101" s="110"/>
      <c r="H101" s="110"/>
    </row>
    <row r="102" spans="7:8" ht="15.75" customHeight="1" x14ac:dyDescent="0.25">
      <c r="G102" s="110"/>
      <c r="H102" s="110"/>
    </row>
    <row r="103" spans="7:8" ht="15.75" customHeight="1" x14ac:dyDescent="0.25">
      <c r="G103" s="110"/>
      <c r="H103" s="110"/>
    </row>
    <row r="104" spans="7:8" ht="15.75" customHeight="1" x14ac:dyDescent="0.25">
      <c r="G104" s="110"/>
      <c r="H104" s="110"/>
    </row>
    <row r="105" spans="7:8" ht="15.75" customHeight="1" x14ac:dyDescent="0.25">
      <c r="G105" s="110"/>
      <c r="H105" s="110"/>
    </row>
    <row r="106" spans="7:8" ht="15.75" customHeight="1" x14ac:dyDescent="0.25">
      <c r="G106" s="110"/>
      <c r="H106" s="110"/>
    </row>
    <row r="107" spans="7:8" ht="15.75" customHeight="1" x14ac:dyDescent="0.25">
      <c r="G107" s="110"/>
      <c r="H107" s="110"/>
    </row>
    <row r="108" spans="7:8" ht="15.75" customHeight="1" x14ac:dyDescent="0.25">
      <c r="G108" s="110"/>
      <c r="H108" s="110"/>
    </row>
    <row r="109" spans="7:8" ht="15.75" customHeight="1" x14ac:dyDescent="0.25">
      <c r="G109" s="110"/>
      <c r="H109" s="110"/>
    </row>
    <row r="110" spans="7:8" ht="15.75" customHeight="1" x14ac:dyDescent="0.25">
      <c r="G110" s="110"/>
      <c r="H110" s="110"/>
    </row>
    <row r="111" spans="7:8" ht="15.75" customHeight="1" x14ac:dyDescent="0.25">
      <c r="G111" s="110"/>
      <c r="H111" s="110"/>
    </row>
    <row r="112" spans="7:8" ht="15.75" customHeight="1" x14ac:dyDescent="0.25">
      <c r="G112" s="110"/>
      <c r="H112" s="110"/>
    </row>
    <row r="113" spans="7:8" ht="15.75" customHeight="1" x14ac:dyDescent="0.25">
      <c r="G113" s="110"/>
      <c r="H113" s="110"/>
    </row>
    <row r="114" spans="7:8" ht="15.75" customHeight="1" x14ac:dyDescent="0.25">
      <c r="G114" s="110"/>
      <c r="H114" s="110"/>
    </row>
    <row r="115" spans="7:8" ht="15.75" customHeight="1" x14ac:dyDescent="0.25">
      <c r="G115" s="110"/>
      <c r="H115" s="110"/>
    </row>
    <row r="116" spans="7:8" ht="15.75" customHeight="1" x14ac:dyDescent="0.25">
      <c r="G116" s="110"/>
      <c r="H116" s="110"/>
    </row>
    <row r="117" spans="7:8" ht="15.75" customHeight="1" x14ac:dyDescent="0.25">
      <c r="G117" s="110"/>
      <c r="H117" s="110"/>
    </row>
    <row r="118" spans="7:8" ht="15.75" customHeight="1" x14ac:dyDescent="0.25">
      <c r="G118" s="110"/>
      <c r="H118" s="110"/>
    </row>
    <row r="119" spans="7:8" ht="15.75" customHeight="1" x14ac:dyDescent="0.25">
      <c r="G119" s="110"/>
      <c r="H119" s="110"/>
    </row>
    <row r="120" spans="7:8" ht="15.75" customHeight="1" x14ac:dyDescent="0.25">
      <c r="G120" s="110"/>
      <c r="H120" s="110"/>
    </row>
    <row r="121" spans="7:8" ht="15.75" customHeight="1" x14ac:dyDescent="0.25">
      <c r="G121" s="110"/>
      <c r="H121" s="110"/>
    </row>
    <row r="122" spans="7:8" ht="15.75" customHeight="1" x14ac:dyDescent="0.25">
      <c r="G122" s="110"/>
      <c r="H122" s="110"/>
    </row>
    <row r="123" spans="7:8" ht="15.75" customHeight="1" x14ac:dyDescent="0.25">
      <c r="G123" s="110"/>
      <c r="H123" s="110"/>
    </row>
    <row r="124" spans="7:8" ht="15.75" customHeight="1" x14ac:dyDescent="0.25">
      <c r="G124" s="110"/>
      <c r="H124" s="110"/>
    </row>
    <row r="125" spans="7:8" ht="15.75" customHeight="1" x14ac:dyDescent="0.25">
      <c r="G125" s="110"/>
      <c r="H125" s="110"/>
    </row>
    <row r="126" spans="7:8" ht="15.75" customHeight="1" x14ac:dyDescent="0.25">
      <c r="G126" s="110"/>
      <c r="H126" s="110"/>
    </row>
    <row r="127" spans="7:8" ht="15.75" customHeight="1" x14ac:dyDescent="0.25">
      <c r="G127" s="110"/>
      <c r="H127" s="110"/>
    </row>
    <row r="128" spans="7:8" ht="15.75" customHeight="1" x14ac:dyDescent="0.25">
      <c r="G128" s="110"/>
      <c r="H128" s="110"/>
    </row>
    <row r="129" spans="7:8" ht="15.75" customHeight="1" x14ac:dyDescent="0.25">
      <c r="G129" s="110"/>
      <c r="H129" s="110"/>
    </row>
    <row r="130" spans="7:8" ht="15.75" customHeight="1" x14ac:dyDescent="0.25">
      <c r="G130" s="110"/>
      <c r="H130" s="110"/>
    </row>
    <row r="131" spans="7:8" ht="15.75" customHeight="1" x14ac:dyDescent="0.25">
      <c r="G131" s="110"/>
      <c r="H131" s="110"/>
    </row>
    <row r="132" spans="7:8" ht="15.75" customHeight="1" x14ac:dyDescent="0.25">
      <c r="G132" s="110"/>
      <c r="H132" s="110"/>
    </row>
    <row r="133" spans="7:8" ht="15.75" customHeight="1" x14ac:dyDescent="0.25">
      <c r="G133" s="110"/>
      <c r="H133" s="110"/>
    </row>
    <row r="134" spans="7:8" ht="15.75" customHeight="1" x14ac:dyDescent="0.25">
      <c r="G134" s="110"/>
      <c r="H134" s="110"/>
    </row>
    <row r="135" spans="7:8" ht="15.75" customHeight="1" x14ac:dyDescent="0.25">
      <c r="G135" s="110"/>
      <c r="H135" s="110"/>
    </row>
    <row r="136" spans="7:8" ht="15.75" customHeight="1" x14ac:dyDescent="0.25">
      <c r="G136" s="110"/>
      <c r="H136" s="110"/>
    </row>
    <row r="137" spans="7:8" ht="15.75" customHeight="1" x14ac:dyDescent="0.25">
      <c r="G137" s="110"/>
      <c r="H137" s="110"/>
    </row>
    <row r="138" spans="7:8" ht="15.75" customHeight="1" x14ac:dyDescent="0.25">
      <c r="G138" s="110"/>
      <c r="H138" s="110"/>
    </row>
    <row r="139" spans="7:8" ht="15.75" customHeight="1" x14ac:dyDescent="0.25">
      <c r="G139" s="110"/>
      <c r="H139" s="110"/>
    </row>
    <row r="140" spans="7:8" ht="15.75" customHeight="1" x14ac:dyDescent="0.25">
      <c r="G140" s="110"/>
      <c r="H140" s="110"/>
    </row>
    <row r="141" spans="7:8" ht="15.75" customHeight="1" x14ac:dyDescent="0.25">
      <c r="G141" s="110"/>
      <c r="H141" s="110"/>
    </row>
    <row r="142" spans="7:8" ht="15.75" customHeight="1" x14ac:dyDescent="0.25">
      <c r="G142" s="110"/>
      <c r="H142" s="110"/>
    </row>
    <row r="143" spans="7:8" ht="15.75" customHeight="1" x14ac:dyDescent="0.25">
      <c r="G143" s="110"/>
      <c r="H143" s="110"/>
    </row>
    <row r="144" spans="7:8" ht="15.75" customHeight="1" x14ac:dyDescent="0.25">
      <c r="G144" s="110"/>
      <c r="H144" s="110"/>
    </row>
    <row r="145" spans="7:8" ht="15.75" customHeight="1" x14ac:dyDescent="0.25">
      <c r="G145" s="110"/>
      <c r="H145" s="110"/>
    </row>
    <row r="146" spans="7:8" ht="15.75" customHeight="1" x14ac:dyDescent="0.25">
      <c r="G146" s="110"/>
      <c r="H146" s="110"/>
    </row>
    <row r="147" spans="7:8" ht="15.75" customHeight="1" x14ac:dyDescent="0.25">
      <c r="G147" s="110"/>
      <c r="H147" s="110"/>
    </row>
    <row r="148" spans="7:8" ht="15.75" customHeight="1" x14ac:dyDescent="0.25">
      <c r="G148" s="110"/>
      <c r="H148" s="110"/>
    </row>
    <row r="149" spans="7:8" ht="15.75" customHeight="1" x14ac:dyDescent="0.25">
      <c r="G149" s="110"/>
      <c r="H149" s="110"/>
    </row>
    <row r="150" spans="7:8" ht="15.75" customHeight="1" x14ac:dyDescent="0.25">
      <c r="G150" s="110"/>
      <c r="H150" s="110"/>
    </row>
    <row r="151" spans="7:8" ht="15.75" customHeight="1" x14ac:dyDescent="0.25">
      <c r="G151" s="110"/>
      <c r="H151" s="110"/>
    </row>
    <row r="152" spans="7:8" ht="15.75" customHeight="1" x14ac:dyDescent="0.25">
      <c r="G152" s="110"/>
      <c r="H152" s="110"/>
    </row>
    <row r="153" spans="7:8" ht="15.75" customHeight="1" x14ac:dyDescent="0.25">
      <c r="G153" s="110"/>
      <c r="H153" s="110"/>
    </row>
    <row r="154" spans="7:8" ht="15.75" customHeight="1" x14ac:dyDescent="0.25">
      <c r="G154" s="110"/>
      <c r="H154" s="110"/>
    </row>
    <row r="155" spans="7:8" ht="15.75" customHeight="1" x14ac:dyDescent="0.25">
      <c r="G155" s="110"/>
      <c r="H155" s="110"/>
    </row>
    <row r="156" spans="7:8" ht="15.75" customHeight="1" x14ac:dyDescent="0.25">
      <c r="G156" s="110"/>
      <c r="H156" s="110"/>
    </row>
    <row r="157" spans="7:8" ht="15.75" customHeight="1" x14ac:dyDescent="0.25">
      <c r="G157" s="110"/>
      <c r="H157" s="110"/>
    </row>
    <row r="158" spans="7:8" ht="15.75" customHeight="1" x14ac:dyDescent="0.25">
      <c r="G158" s="110"/>
      <c r="H158" s="110"/>
    </row>
    <row r="159" spans="7:8" ht="15.75" customHeight="1" x14ac:dyDescent="0.25">
      <c r="G159" s="110"/>
      <c r="H159" s="110"/>
    </row>
    <row r="160" spans="7:8" ht="15.75" customHeight="1" x14ac:dyDescent="0.25">
      <c r="G160" s="110"/>
      <c r="H160" s="110"/>
    </row>
    <row r="161" spans="7:8" ht="15.75" customHeight="1" x14ac:dyDescent="0.25">
      <c r="G161" s="110"/>
      <c r="H161" s="110"/>
    </row>
    <row r="162" spans="7:8" ht="15.75" customHeight="1" x14ac:dyDescent="0.25">
      <c r="G162" s="110"/>
      <c r="H162" s="110"/>
    </row>
    <row r="163" spans="7:8" ht="15.75" customHeight="1" x14ac:dyDescent="0.25">
      <c r="G163" s="110"/>
      <c r="H163" s="110"/>
    </row>
    <row r="164" spans="7:8" ht="15.75" customHeight="1" x14ac:dyDescent="0.25">
      <c r="G164" s="110"/>
      <c r="H164" s="110"/>
    </row>
    <row r="165" spans="7:8" ht="15.75" customHeight="1" x14ac:dyDescent="0.25">
      <c r="G165" s="110"/>
      <c r="H165" s="110"/>
    </row>
    <row r="166" spans="7:8" ht="15.75" customHeight="1" x14ac:dyDescent="0.25">
      <c r="G166" s="110"/>
      <c r="H166" s="110"/>
    </row>
    <row r="167" spans="7:8" ht="15.75" customHeight="1" x14ac:dyDescent="0.25">
      <c r="G167" s="110"/>
      <c r="H167" s="110"/>
    </row>
    <row r="168" spans="7:8" ht="15.75" customHeight="1" x14ac:dyDescent="0.25">
      <c r="G168" s="110"/>
      <c r="H168" s="110"/>
    </row>
    <row r="169" spans="7:8" ht="15.75" customHeight="1" x14ac:dyDescent="0.25">
      <c r="G169" s="110"/>
      <c r="H169" s="110"/>
    </row>
    <row r="170" spans="7:8" ht="15.75" customHeight="1" x14ac:dyDescent="0.25">
      <c r="G170" s="110"/>
      <c r="H170" s="110"/>
    </row>
    <row r="171" spans="7:8" ht="15.75" customHeight="1" x14ac:dyDescent="0.25">
      <c r="G171" s="110"/>
      <c r="H171" s="110"/>
    </row>
    <row r="172" spans="7:8" ht="15.75" customHeight="1" x14ac:dyDescent="0.25">
      <c r="G172" s="110"/>
      <c r="H172" s="110"/>
    </row>
    <row r="173" spans="7:8" ht="15.75" customHeight="1" x14ac:dyDescent="0.25">
      <c r="G173" s="110"/>
      <c r="H173" s="110"/>
    </row>
    <row r="174" spans="7:8" ht="15.75" customHeight="1" x14ac:dyDescent="0.25">
      <c r="G174" s="110"/>
      <c r="H174" s="110"/>
    </row>
    <row r="175" spans="7:8" ht="15.75" customHeight="1" x14ac:dyDescent="0.25">
      <c r="G175" s="110"/>
      <c r="H175" s="110"/>
    </row>
    <row r="176" spans="7:8" ht="15.75" customHeight="1" x14ac:dyDescent="0.25">
      <c r="G176" s="110"/>
      <c r="H176" s="110"/>
    </row>
    <row r="177" spans="7:8" ht="15.75" customHeight="1" x14ac:dyDescent="0.25">
      <c r="G177" s="110"/>
      <c r="H177" s="110"/>
    </row>
    <row r="178" spans="7:8" ht="15.75" customHeight="1" x14ac:dyDescent="0.25">
      <c r="G178" s="110"/>
      <c r="H178" s="110"/>
    </row>
    <row r="179" spans="7:8" ht="15.75" customHeight="1" x14ac:dyDescent="0.25">
      <c r="G179" s="110"/>
      <c r="H179" s="110"/>
    </row>
    <row r="180" spans="7:8" ht="15.75" customHeight="1" x14ac:dyDescent="0.25">
      <c r="G180" s="110"/>
      <c r="H180" s="110"/>
    </row>
    <row r="181" spans="7:8" ht="15.75" customHeight="1" x14ac:dyDescent="0.25">
      <c r="G181" s="110"/>
      <c r="H181" s="110"/>
    </row>
    <row r="182" spans="7:8" ht="15.75" customHeight="1" x14ac:dyDescent="0.25">
      <c r="G182" s="110"/>
      <c r="H182" s="110"/>
    </row>
    <row r="183" spans="7:8" ht="15.75" customHeight="1" x14ac:dyDescent="0.25">
      <c r="G183" s="110"/>
      <c r="H183" s="110"/>
    </row>
    <row r="184" spans="7:8" ht="15.75" customHeight="1" x14ac:dyDescent="0.25">
      <c r="G184" s="110"/>
      <c r="H184" s="110"/>
    </row>
    <row r="185" spans="7:8" ht="15.75" customHeight="1" x14ac:dyDescent="0.25">
      <c r="G185" s="110"/>
      <c r="H185" s="110"/>
    </row>
    <row r="186" spans="7:8" ht="15.75" customHeight="1" x14ac:dyDescent="0.25">
      <c r="G186" s="110"/>
      <c r="H186" s="110"/>
    </row>
    <row r="187" spans="7:8" ht="15.75" customHeight="1" x14ac:dyDescent="0.25">
      <c r="G187" s="110"/>
      <c r="H187" s="110"/>
    </row>
    <row r="188" spans="7:8" ht="15.75" customHeight="1" x14ac:dyDescent="0.25">
      <c r="G188" s="110"/>
      <c r="H188" s="110"/>
    </row>
    <row r="189" spans="7:8" ht="15.75" customHeight="1" x14ac:dyDescent="0.25">
      <c r="G189" s="110"/>
      <c r="H189" s="110"/>
    </row>
    <row r="190" spans="7:8" ht="15.75" customHeight="1" x14ac:dyDescent="0.25">
      <c r="G190" s="110"/>
      <c r="H190" s="110"/>
    </row>
    <row r="191" spans="7:8" ht="15.75" customHeight="1" x14ac:dyDescent="0.25">
      <c r="G191" s="110"/>
      <c r="H191" s="110"/>
    </row>
    <row r="192" spans="7:8" ht="15.75" customHeight="1" x14ac:dyDescent="0.25">
      <c r="G192" s="110"/>
      <c r="H192" s="110"/>
    </row>
    <row r="193" spans="7:8" ht="15.75" customHeight="1" x14ac:dyDescent="0.25">
      <c r="G193" s="110"/>
      <c r="H193" s="110"/>
    </row>
    <row r="194" spans="7:8" ht="15.75" customHeight="1" x14ac:dyDescent="0.25">
      <c r="G194" s="110"/>
      <c r="H194" s="110"/>
    </row>
    <row r="195" spans="7:8" ht="15.75" customHeight="1" x14ac:dyDescent="0.25">
      <c r="G195" s="110"/>
      <c r="H195" s="110"/>
    </row>
    <row r="196" spans="7:8" ht="15.75" customHeight="1" x14ac:dyDescent="0.25">
      <c r="G196" s="110"/>
      <c r="H196" s="110"/>
    </row>
    <row r="197" spans="7:8" ht="15.75" customHeight="1" x14ac:dyDescent="0.25">
      <c r="G197" s="110"/>
      <c r="H197" s="110"/>
    </row>
    <row r="198" spans="7:8" ht="15.75" customHeight="1" x14ac:dyDescent="0.25">
      <c r="G198" s="110"/>
      <c r="H198" s="110"/>
    </row>
    <row r="199" spans="7:8" ht="15.75" customHeight="1" x14ac:dyDescent="0.25">
      <c r="G199" s="110"/>
      <c r="H199" s="110"/>
    </row>
    <row r="200" spans="7:8" ht="15.75" customHeight="1" x14ac:dyDescent="0.25">
      <c r="G200" s="110"/>
      <c r="H200" s="110"/>
    </row>
    <row r="201" spans="7:8" ht="15.75" customHeight="1" x14ac:dyDescent="0.25">
      <c r="G201" s="110"/>
      <c r="H201" s="110"/>
    </row>
    <row r="202" spans="7:8" ht="15.75" customHeight="1" x14ac:dyDescent="0.25">
      <c r="G202" s="110"/>
      <c r="H202" s="110"/>
    </row>
    <row r="203" spans="7:8" ht="15.75" customHeight="1" x14ac:dyDescent="0.25">
      <c r="G203" s="110"/>
      <c r="H203" s="110"/>
    </row>
    <row r="204" spans="7:8" ht="15.75" customHeight="1" x14ac:dyDescent="0.25">
      <c r="G204" s="110"/>
      <c r="H204" s="110"/>
    </row>
    <row r="205" spans="7:8" ht="15.75" customHeight="1" x14ac:dyDescent="0.25">
      <c r="G205" s="110"/>
      <c r="H205" s="110"/>
    </row>
    <row r="206" spans="7:8" ht="15.75" customHeight="1" x14ac:dyDescent="0.25">
      <c r="G206" s="110"/>
      <c r="H206" s="110"/>
    </row>
    <row r="207" spans="7:8" ht="15.75" customHeight="1" x14ac:dyDescent="0.25">
      <c r="G207" s="110"/>
      <c r="H207" s="110"/>
    </row>
    <row r="208" spans="7:8" ht="15.75" customHeight="1" x14ac:dyDescent="0.25">
      <c r="G208" s="110"/>
      <c r="H208" s="110"/>
    </row>
    <row r="209" spans="7:8" ht="15.75" customHeight="1" x14ac:dyDescent="0.25">
      <c r="G209" s="110"/>
      <c r="H209" s="110"/>
    </row>
    <row r="210" spans="7:8" ht="15.75" customHeight="1" x14ac:dyDescent="0.25">
      <c r="G210" s="110"/>
      <c r="H210" s="110"/>
    </row>
    <row r="211" spans="7:8" ht="15.75" customHeight="1" x14ac:dyDescent="0.25">
      <c r="G211" s="110"/>
      <c r="H211" s="110"/>
    </row>
    <row r="212" spans="7:8" ht="15.75" customHeight="1" x14ac:dyDescent="0.25">
      <c r="G212" s="110"/>
      <c r="H212" s="110"/>
    </row>
    <row r="213" spans="7:8" ht="15.75" customHeight="1" x14ac:dyDescent="0.25">
      <c r="G213" s="110"/>
      <c r="H213" s="110"/>
    </row>
    <row r="214" spans="7:8" ht="15.75" customHeight="1" x14ac:dyDescent="0.25">
      <c r="G214" s="110"/>
      <c r="H214" s="110"/>
    </row>
    <row r="215" spans="7:8" ht="15.75" customHeight="1" x14ac:dyDescent="0.25">
      <c r="G215" s="110"/>
      <c r="H215" s="110"/>
    </row>
    <row r="216" spans="7:8" ht="15.75" customHeight="1" x14ac:dyDescent="0.25">
      <c r="G216" s="110"/>
      <c r="H216" s="110"/>
    </row>
    <row r="217" spans="7:8" ht="15.75" customHeight="1" x14ac:dyDescent="0.25">
      <c r="G217" s="110"/>
      <c r="H217" s="110"/>
    </row>
    <row r="218" spans="7:8" ht="15.75" customHeight="1" x14ac:dyDescent="0.25">
      <c r="G218" s="110"/>
      <c r="H218" s="110"/>
    </row>
    <row r="219" spans="7:8" ht="15.75" customHeight="1" x14ac:dyDescent="0.25">
      <c r="G219" s="110"/>
      <c r="H219" s="110"/>
    </row>
    <row r="220" spans="7:8" ht="15.75" customHeight="1" x14ac:dyDescent="0.25">
      <c r="G220" s="110"/>
      <c r="H220" s="110"/>
    </row>
    <row r="221" spans="7:8" ht="15.75" customHeight="1" x14ac:dyDescent="0.25">
      <c r="G221" s="110"/>
      <c r="H221" s="110"/>
    </row>
    <row r="222" spans="7:8" ht="15.75" customHeight="1" x14ac:dyDescent="0.25">
      <c r="G222" s="110"/>
      <c r="H222" s="110"/>
    </row>
    <row r="223" spans="7:8" ht="15.75" customHeight="1" x14ac:dyDescent="0.25">
      <c r="G223" s="110"/>
      <c r="H223" s="110"/>
    </row>
    <row r="224" spans="7:8" ht="15.75" customHeight="1" x14ac:dyDescent="0.25">
      <c r="G224" s="110"/>
      <c r="H224" s="110"/>
    </row>
    <row r="225" spans="7:8" ht="15.75" customHeight="1" x14ac:dyDescent="0.25">
      <c r="G225" s="110"/>
      <c r="H225" s="110"/>
    </row>
    <row r="226" spans="7:8" ht="15.75" customHeight="1" x14ac:dyDescent="0.25">
      <c r="G226" s="110"/>
      <c r="H226" s="110"/>
    </row>
    <row r="227" spans="7:8" ht="15.75" customHeight="1" x14ac:dyDescent="0.25">
      <c r="G227" s="110"/>
      <c r="H227" s="110"/>
    </row>
    <row r="228" spans="7:8" ht="15.75" customHeight="1" x14ac:dyDescent="0.25">
      <c r="G228" s="110"/>
      <c r="H228" s="110"/>
    </row>
    <row r="229" spans="7:8" ht="15.75" customHeight="1" x14ac:dyDescent="0.25">
      <c r="G229" s="110"/>
      <c r="H229" s="110"/>
    </row>
    <row r="230" spans="7:8" ht="15.75" customHeight="1" x14ac:dyDescent="0.25">
      <c r="G230" s="110"/>
      <c r="H230" s="110"/>
    </row>
    <row r="231" spans="7:8" ht="15.75" customHeight="1" x14ac:dyDescent="0.25">
      <c r="G231" s="110"/>
      <c r="H231" s="110"/>
    </row>
    <row r="232" spans="7:8" ht="15.75" customHeight="1" x14ac:dyDescent="0.25">
      <c r="G232" s="110"/>
      <c r="H232" s="110"/>
    </row>
    <row r="233" spans="7:8" ht="15.75" customHeight="1" x14ac:dyDescent="0.25">
      <c r="G233" s="110"/>
      <c r="H233" s="110"/>
    </row>
    <row r="234" spans="7:8" ht="15.75" customHeight="1" x14ac:dyDescent="0.25">
      <c r="G234" s="110"/>
      <c r="H234" s="110"/>
    </row>
    <row r="235" spans="7:8" ht="15.75" customHeight="1" x14ac:dyDescent="0.25">
      <c r="G235" s="110"/>
      <c r="H235" s="110"/>
    </row>
    <row r="236" spans="7:8" ht="15.75" customHeight="1" x14ac:dyDescent="0.25">
      <c r="G236" s="110"/>
      <c r="H236" s="110"/>
    </row>
    <row r="237" spans="7:8" ht="15.75" customHeight="1" x14ac:dyDescent="0.25">
      <c r="G237" s="110"/>
      <c r="H237" s="110"/>
    </row>
    <row r="238" spans="7:8" ht="15.75" customHeight="1" x14ac:dyDescent="0.25">
      <c r="G238" s="110"/>
      <c r="H238" s="110"/>
    </row>
    <row r="239" spans="7:8" ht="15.75" customHeight="1" x14ac:dyDescent="0.25">
      <c r="G239" s="110"/>
      <c r="H239" s="110"/>
    </row>
    <row r="240" spans="7:8" ht="15.75" customHeight="1" x14ac:dyDescent="0.25">
      <c r="G240" s="110"/>
      <c r="H240" s="110"/>
    </row>
    <row r="241" spans="7:8" ht="15.75" customHeight="1" x14ac:dyDescent="0.25">
      <c r="G241" s="110"/>
      <c r="H241" s="110"/>
    </row>
    <row r="242" spans="7:8" ht="15.75" customHeight="1" x14ac:dyDescent="0.25">
      <c r="G242" s="110"/>
      <c r="H242" s="110"/>
    </row>
    <row r="243" spans="7:8" ht="15.75" customHeight="1" x14ac:dyDescent="0.25">
      <c r="G243" s="110"/>
      <c r="H243" s="110"/>
    </row>
    <row r="244" spans="7:8" ht="15.75" customHeight="1" x14ac:dyDescent="0.25">
      <c r="G244" s="110"/>
      <c r="H244" s="110"/>
    </row>
    <row r="245" spans="7:8" ht="15.75" customHeight="1" x14ac:dyDescent="0.25">
      <c r="G245" s="110"/>
      <c r="H245" s="110"/>
    </row>
    <row r="246" spans="7:8" ht="15.75" customHeight="1" x14ac:dyDescent="0.25">
      <c r="G246" s="110"/>
      <c r="H246" s="110"/>
    </row>
    <row r="247" spans="7:8" ht="15.75" customHeight="1" x14ac:dyDescent="0.25">
      <c r="G247" s="110"/>
      <c r="H247" s="110"/>
    </row>
    <row r="248" spans="7:8" ht="15.75" customHeight="1" x14ac:dyDescent="0.25">
      <c r="G248" s="110"/>
      <c r="H248" s="110"/>
    </row>
    <row r="249" spans="7:8" ht="15.75" customHeight="1" x14ac:dyDescent="0.25">
      <c r="G249" s="110"/>
      <c r="H249" s="110"/>
    </row>
    <row r="250" spans="7:8" ht="15.75" customHeight="1" x14ac:dyDescent="0.25">
      <c r="G250" s="110"/>
      <c r="H250" s="110"/>
    </row>
    <row r="251" spans="7:8" ht="15.75" customHeight="1" x14ac:dyDescent="0.25">
      <c r="G251" s="110"/>
      <c r="H251" s="110"/>
    </row>
    <row r="252" spans="7:8" ht="15.75" customHeight="1" x14ac:dyDescent="0.25">
      <c r="G252" s="110"/>
      <c r="H252" s="110"/>
    </row>
    <row r="253" spans="7:8" ht="15.75" customHeight="1" x14ac:dyDescent="0.25">
      <c r="G253" s="110"/>
      <c r="H253" s="110"/>
    </row>
    <row r="254" spans="7:8" ht="15.75" customHeight="1" x14ac:dyDescent="0.25">
      <c r="G254" s="110"/>
      <c r="H254" s="110"/>
    </row>
    <row r="255" spans="7:8" ht="15.75" customHeight="1" x14ac:dyDescent="0.25">
      <c r="G255" s="110"/>
      <c r="H255" s="110"/>
    </row>
    <row r="256" spans="7:8" ht="15.75" customHeight="1" x14ac:dyDescent="0.25">
      <c r="G256" s="110"/>
      <c r="H256" s="110"/>
    </row>
    <row r="257" spans="7:8" ht="15.75" customHeight="1" x14ac:dyDescent="0.25">
      <c r="G257" s="110"/>
      <c r="H257" s="110"/>
    </row>
    <row r="258" spans="7:8" ht="15.75" customHeight="1" x14ac:dyDescent="0.25">
      <c r="G258" s="110"/>
      <c r="H258" s="110"/>
    </row>
    <row r="259" spans="7:8" ht="15.75" customHeight="1" x14ac:dyDescent="0.25">
      <c r="G259" s="110"/>
      <c r="H259" s="110"/>
    </row>
    <row r="260" spans="7:8" ht="15.75" customHeight="1" x14ac:dyDescent="0.25">
      <c r="G260" s="110"/>
      <c r="H260" s="110"/>
    </row>
    <row r="261" spans="7:8" ht="15.75" customHeight="1" x14ac:dyDescent="0.25">
      <c r="G261" s="110"/>
      <c r="H261" s="110"/>
    </row>
    <row r="262" spans="7:8" ht="15.75" customHeight="1" x14ac:dyDescent="0.25">
      <c r="G262" s="110"/>
      <c r="H262" s="110"/>
    </row>
    <row r="263" spans="7:8" ht="15.75" customHeight="1" x14ac:dyDescent="0.25">
      <c r="G263" s="110"/>
      <c r="H263" s="110"/>
    </row>
    <row r="264" spans="7:8" ht="15.75" customHeight="1" x14ac:dyDescent="0.25">
      <c r="G264" s="110"/>
      <c r="H264" s="110"/>
    </row>
    <row r="265" spans="7:8" ht="15.75" customHeight="1" x14ac:dyDescent="0.25">
      <c r="G265" s="110"/>
      <c r="H265" s="110"/>
    </row>
    <row r="266" spans="7:8" ht="15.75" customHeight="1" x14ac:dyDescent="0.25">
      <c r="G266" s="110"/>
      <c r="H266" s="110"/>
    </row>
    <row r="267" spans="7:8" ht="15.75" customHeight="1" x14ac:dyDescent="0.25">
      <c r="G267" s="110"/>
      <c r="H267" s="110"/>
    </row>
    <row r="268" spans="7:8" ht="15.75" customHeight="1" x14ac:dyDescent="0.25">
      <c r="G268" s="110"/>
      <c r="H268" s="110"/>
    </row>
    <row r="269" spans="7:8" ht="15.75" customHeight="1" x14ac:dyDescent="0.25">
      <c r="G269" s="110"/>
      <c r="H269" s="110"/>
    </row>
    <row r="270" spans="7:8" ht="15.75" customHeight="1" x14ac:dyDescent="0.25">
      <c r="G270" s="110"/>
      <c r="H270" s="110"/>
    </row>
    <row r="271" spans="7:8" ht="15.75" customHeight="1" x14ac:dyDescent="0.25">
      <c r="G271" s="110"/>
      <c r="H271" s="110"/>
    </row>
    <row r="272" spans="7:8" ht="15.75" customHeight="1" x14ac:dyDescent="0.25">
      <c r="G272" s="110"/>
      <c r="H272" s="110"/>
    </row>
    <row r="273" spans="7:8" ht="15.75" customHeight="1" x14ac:dyDescent="0.25">
      <c r="G273" s="110"/>
      <c r="H273" s="110"/>
    </row>
    <row r="274" spans="7:8" ht="15.75" customHeight="1" x14ac:dyDescent="0.25">
      <c r="G274" s="110"/>
      <c r="H274" s="110"/>
    </row>
    <row r="275" spans="7:8" ht="15.75" customHeight="1" x14ac:dyDescent="0.25">
      <c r="G275" s="110"/>
      <c r="H275" s="110"/>
    </row>
    <row r="276" spans="7:8" ht="15.75" customHeight="1" x14ac:dyDescent="0.25">
      <c r="G276" s="110"/>
      <c r="H276" s="110"/>
    </row>
    <row r="277" spans="7:8" ht="15.75" customHeight="1" x14ac:dyDescent="0.25">
      <c r="G277" s="110"/>
      <c r="H277" s="110"/>
    </row>
    <row r="278" spans="7:8" ht="15.75" customHeight="1" x14ac:dyDescent="0.25">
      <c r="G278" s="110"/>
      <c r="H278" s="110"/>
    </row>
    <row r="279" spans="7:8" ht="15.75" customHeight="1" x14ac:dyDescent="0.25">
      <c r="G279" s="110"/>
      <c r="H279" s="110"/>
    </row>
    <row r="280" spans="7:8" ht="15.75" customHeight="1" x14ac:dyDescent="0.25">
      <c r="G280" s="110"/>
      <c r="H280" s="110"/>
    </row>
    <row r="281" spans="7:8" ht="15.75" customHeight="1" x14ac:dyDescent="0.25">
      <c r="G281" s="110"/>
      <c r="H281" s="110"/>
    </row>
    <row r="282" spans="7:8" ht="15.75" customHeight="1" x14ac:dyDescent="0.25">
      <c r="G282" s="110"/>
      <c r="H282" s="110"/>
    </row>
    <row r="283" spans="7:8" ht="15.75" customHeight="1" x14ac:dyDescent="0.25">
      <c r="G283" s="110"/>
      <c r="H283" s="110"/>
    </row>
    <row r="284" spans="7:8" ht="15.75" customHeight="1" x14ac:dyDescent="0.25">
      <c r="G284" s="110"/>
      <c r="H284" s="110"/>
    </row>
    <row r="285" spans="7:8" ht="15.75" customHeight="1" x14ac:dyDescent="0.25">
      <c r="G285" s="110"/>
      <c r="H285" s="110"/>
    </row>
    <row r="286" spans="7:8" ht="15.75" customHeight="1" x14ac:dyDescent="0.25">
      <c r="G286" s="110"/>
      <c r="H286" s="110"/>
    </row>
    <row r="287" spans="7:8" ht="15.75" customHeight="1" x14ac:dyDescent="0.25">
      <c r="G287" s="110"/>
      <c r="H287" s="110"/>
    </row>
    <row r="288" spans="7:8" ht="15.75" customHeight="1" x14ac:dyDescent="0.25">
      <c r="G288" s="110"/>
      <c r="H288" s="110"/>
    </row>
    <row r="289" spans="7:8" ht="15.75" customHeight="1" x14ac:dyDescent="0.25">
      <c r="G289" s="110"/>
      <c r="H289" s="110"/>
    </row>
    <row r="290" spans="7:8" ht="15.75" customHeight="1" x14ac:dyDescent="0.25">
      <c r="G290" s="110"/>
      <c r="H290" s="110"/>
    </row>
    <row r="291" spans="7:8" ht="15.75" customHeight="1" x14ac:dyDescent="0.25">
      <c r="G291" s="110"/>
      <c r="H291" s="110"/>
    </row>
    <row r="292" spans="7:8" ht="15.75" customHeight="1" x14ac:dyDescent="0.25">
      <c r="G292" s="110"/>
      <c r="H292" s="110"/>
    </row>
    <row r="293" spans="7:8" ht="15.75" customHeight="1" x14ac:dyDescent="0.25">
      <c r="G293" s="110"/>
      <c r="H293" s="110"/>
    </row>
    <row r="294" spans="7:8" ht="15.75" customHeight="1" x14ac:dyDescent="0.25">
      <c r="G294" s="110"/>
      <c r="H294" s="110"/>
    </row>
    <row r="295" spans="7:8" ht="15.75" customHeight="1" x14ac:dyDescent="0.25">
      <c r="G295" s="110"/>
      <c r="H295" s="110"/>
    </row>
    <row r="296" spans="7:8" ht="15.75" customHeight="1" x14ac:dyDescent="0.25">
      <c r="G296" s="110"/>
      <c r="H296" s="110"/>
    </row>
    <row r="297" spans="7:8" ht="15.75" customHeight="1" x14ac:dyDescent="0.25">
      <c r="G297" s="110"/>
      <c r="H297" s="110"/>
    </row>
    <row r="298" spans="7:8" ht="15.75" customHeight="1" x14ac:dyDescent="0.25">
      <c r="G298" s="110"/>
      <c r="H298" s="110"/>
    </row>
    <row r="299" spans="7:8" ht="15.75" customHeight="1" x14ac:dyDescent="0.25">
      <c r="G299" s="110"/>
      <c r="H299" s="110"/>
    </row>
    <row r="300" spans="7:8" ht="15.75" customHeight="1" x14ac:dyDescent="0.25">
      <c r="G300" s="110"/>
      <c r="H300" s="110"/>
    </row>
    <row r="301" spans="7:8" ht="15.75" customHeight="1" x14ac:dyDescent="0.25">
      <c r="G301" s="110"/>
      <c r="H301" s="110"/>
    </row>
    <row r="302" spans="7:8" ht="15.75" customHeight="1" x14ac:dyDescent="0.25">
      <c r="G302" s="110"/>
      <c r="H302" s="110"/>
    </row>
    <row r="303" spans="7:8" ht="15.75" customHeight="1" x14ac:dyDescent="0.25">
      <c r="G303" s="110"/>
      <c r="H303" s="110"/>
    </row>
    <row r="304" spans="7:8" ht="15.75" customHeight="1" x14ac:dyDescent="0.25">
      <c r="G304" s="110"/>
      <c r="H304" s="110"/>
    </row>
    <row r="305" spans="7:8" ht="15.75" customHeight="1" x14ac:dyDescent="0.25">
      <c r="G305" s="110"/>
      <c r="H305" s="110"/>
    </row>
    <row r="306" spans="7:8" ht="15.75" customHeight="1" x14ac:dyDescent="0.25">
      <c r="G306" s="110"/>
      <c r="H306" s="110"/>
    </row>
    <row r="307" spans="7:8" ht="15.75" customHeight="1" x14ac:dyDescent="0.25">
      <c r="G307" s="110"/>
      <c r="H307" s="110"/>
    </row>
    <row r="308" spans="7:8" ht="15.75" customHeight="1" x14ac:dyDescent="0.25">
      <c r="G308" s="110"/>
      <c r="H308" s="110"/>
    </row>
    <row r="309" spans="7:8" ht="15.75" customHeight="1" x14ac:dyDescent="0.25">
      <c r="G309" s="110"/>
      <c r="H309" s="110"/>
    </row>
    <row r="310" spans="7:8" ht="15.75" customHeight="1" x14ac:dyDescent="0.25">
      <c r="G310" s="110"/>
      <c r="H310" s="110"/>
    </row>
    <row r="311" spans="7:8" ht="15.75" customHeight="1" x14ac:dyDescent="0.25">
      <c r="G311" s="110"/>
      <c r="H311" s="110"/>
    </row>
    <row r="312" spans="7:8" ht="15.75" customHeight="1" x14ac:dyDescent="0.25">
      <c r="G312" s="110"/>
      <c r="H312" s="110"/>
    </row>
    <row r="313" spans="7:8" ht="15.75" customHeight="1" x14ac:dyDescent="0.25">
      <c r="G313" s="110"/>
      <c r="H313" s="110"/>
    </row>
    <row r="314" spans="7:8" ht="15.75" customHeight="1" x14ac:dyDescent="0.25">
      <c r="G314" s="110"/>
      <c r="H314" s="110"/>
    </row>
    <row r="315" spans="7:8" ht="15.75" customHeight="1" x14ac:dyDescent="0.25">
      <c r="G315" s="110"/>
      <c r="H315" s="110"/>
    </row>
    <row r="316" spans="7:8" ht="15.75" customHeight="1" x14ac:dyDescent="0.25">
      <c r="G316" s="110"/>
      <c r="H316" s="110"/>
    </row>
    <row r="317" spans="7:8" ht="15.75" customHeight="1" x14ac:dyDescent="0.25">
      <c r="G317" s="110"/>
      <c r="H317" s="110"/>
    </row>
    <row r="318" spans="7:8" ht="15.75" customHeight="1" x14ac:dyDescent="0.25">
      <c r="G318" s="110"/>
      <c r="H318" s="110"/>
    </row>
    <row r="319" spans="7:8" ht="15.75" customHeight="1" x14ac:dyDescent="0.25">
      <c r="G319" s="110"/>
      <c r="H319" s="110"/>
    </row>
    <row r="320" spans="7:8" ht="15.75" customHeight="1" x14ac:dyDescent="0.25">
      <c r="G320" s="110"/>
      <c r="H320" s="110"/>
    </row>
    <row r="321" spans="7:8" ht="15.75" customHeight="1" x14ac:dyDescent="0.25">
      <c r="G321" s="110"/>
      <c r="H321" s="110"/>
    </row>
    <row r="322" spans="7:8" ht="15.75" customHeight="1" x14ac:dyDescent="0.25">
      <c r="G322" s="110"/>
      <c r="H322" s="110"/>
    </row>
    <row r="323" spans="7:8" ht="15.75" customHeight="1" x14ac:dyDescent="0.25">
      <c r="G323" s="110"/>
      <c r="H323" s="110"/>
    </row>
    <row r="324" spans="7:8" ht="15.75" customHeight="1" x14ac:dyDescent="0.25">
      <c r="G324" s="110"/>
      <c r="H324" s="110"/>
    </row>
    <row r="325" spans="7:8" ht="15.75" customHeight="1" x14ac:dyDescent="0.25">
      <c r="G325" s="110"/>
      <c r="H325" s="110"/>
    </row>
    <row r="326" spans="7:8" ht="15.75" customHeight="1" x14ac:dyDescent="0.25">
      <c r="G326" s="110"/>
      <c r="H326" s="110"/>
    </row>
    <row r="327" spans="7:8" ht="15.75" customHeight="1" x14ac:dyDescent="0.25">
      <c r="G327" s="110"/>
      <c r="H327" s="110"/>
    </row>
    <row r="328" spans="7:8" ht="15.75" customHeight="1" x14ac:dyDescent="0.25">
      <c r="G328" s="110"/>
      <c r="H328" s="110"/>
    </row>
    <row r="329" spans="7:8" ht="15.75" customHeight="1" x14ac:dyDescent="0.25">
      <c r="G329" s="110"/>
      <c r="H329" s="110"/>
    </row>
    <row r="330" spans="7:8" ht="15.75" customHeight="1" x14ac:dyDescent="0.25">
      <c r="G330" s="110"/>
      <c r="H330" s="110"/>
    </row>
    <row r="331" spans="7:8" ht="15.75" customHeight="1" x14ac:dyDescent="0.25">
      <c r="G331" s="110"/>
      <c r="H331" s="110"/>
    </row>
    <row r="332" spans="7:8" ht="15.75" customHeight="1" x14ac:dyDescent="0.25">
      <c r="G332" s="110"/>
      <c r="H332" s="110"/>
    </row>
    <row r="333" spans="7:8" ht="15.75" customHeight="1" x14ac:dyDescent="0.25">
      <c r="G333" s="110"/>
      <c r="H333" s="110"/>
    </row>
    <row r="334" spans="7:8" ht="15.75" customHeight="1" x14ac:dyDescent="0.25">
      <c r="G334" s="110"/>
      <c r="H334" s="110"/>
    </row>
    <row r="335" spans="7:8" ht="15.75" customHeight="1" x14ac:dyDescent="0.25">
      <c r="G335" s="110"/>
      <c r="H335" s="110"/>
    </row>
    <row r="336" spans="7:8" ht="15.75" customHeight="1" x14ac:dyDescent="0.25">
      <c r="G336" s="110"/>
      <c r="H336" s="110"/>
    </row>
    <row r="337" spans="7:8" ht="15.75" customHeight="1" x14ac:dyDescent="0.25">
      <c r="G337" s="110"/>
      <c r="H337" s="110"/>
    </row>
    <row r="338" spans="7:8" ht="15.75" customHeight="1" x14ac:dyDescent="0.25">
      <c r="G338" s="110"/>
      <c r="H338" s="110"/>
    </row>
    <row r="339" spans="7:8" ht="15.75" customHeight="1" x14ac:dyDescent="0.25">
      <c r="G339" s="110"/>
      <c r="H339" s="110"/>
    </row>
    <row r="340" spans="7:8" ht="15.75" customHeight="1" x14ac:dyDescent="0.25">
      <c r="G340" s="110"/>
      <c r="H340" s="110"/>
    </row>
    <row r="341" spans="7:8" ht="15.75" customHeight="1" x14ac:dyDescent="0.25">
      <c r="G341" s="110"/>
      <c r="H341" s="110"/>
    </row>
    <row r="342" spans="7:8" ht="15.75" customHeight="1" x14ac:dyDescent="0.25">
      <c r="G342" s="110"/>
      <c r="H342" s="110"/>
    </row>
    <row r="343" spans="7:8" ht="15.75" customHeight="1" x14ac:dyDescent="0.25">
      <c r="G343" s="110"/>
      <c r="H343" s="110"/>
    </row>
    <row r="344" spans="7:8" ht="15.75" customHeight="1" x14ac:dyDescent="0.25">
      <c r="G344" s="110"/>
      <c r="H344" s="110"/>
    </row>
    <row r="345" spans="7:8" ht="15.75" customHeight="1" x14ac:dyDescent="0.25">
      <c r="G345" s="110"/>
      <c r="H345" s="110"/>
    </row>
    <row r="346" spans="7:8" ht="15.75" customHeight="1" x14ac:dyDescent="0.25">
      <c r="G346" s="110"/>
      <c r="H346" s="110"/>
    </row>
    <row r="347" spans="7:8" ht="15.75" customHeight="1" x14ac:dyDescent="0.25">
      <c r="G347" s="110"/>
      <c r="H347" s="110"/>
    </row>
    <row r="348" spans="7:8" ht="15.75" customHeight="1" x14ac:dyDescent="0.25">
      <c r="G348" s="110"/>
      <c r="H348" s="110"/>
    </row>
    <row r="349" spans="7:8" ht="15.75" customHeight="1" x14ac:dyDescent="0.25">
      <c r="G349" s="110"/>
      <c r="H349" s="110"/>
    </row>
    <row r="350" spans="7:8" ht="15.75" customHeight="1" x14ac:dyDescent="0.25">
      <c r="G350" s="110"/>
      <c r="H350" s="110"/>
    </row>
    <row r="351" spans="7:8" ht="15.75" customHeight="1" x14ac:dyDescent="0.25">
      <c r="G351" s="110"/>
      <c r="H351" s="110"/>
    </row>
    <row r="352" spans="7:8" ht="15.75" customHeight="1" x14ac:dyDescent="0.25">
      <c r="G352" s="110"/>
      <c r="H352" s="110"/>
    </row>
    <row r="353" spans="7:8" ht="15.75" customHeight="1" x14ac:dyDescent="0.25">
      <c r="G353" s="110"/>
      <c r="H353" s="110"/>
    </row>
    <row r="354" spans="7:8" ht="15.75" customHeight="1" x14ac:dyDescent="0.25">
      <c r="G354" s="110"/>
      <c r="H354" s="110"/>
    </row>
    <row r="355" spans="7:8" ht="15.75" customHeight="1" x14ac:dyDescent="0.25">
      <c r="G355" s="110"/>
      <c r="H355" s="110"/>
    </row>
    <row r="356" spans="7:8" ht="15.75" customHeight="1" x14ac:dyDescent="0.25">
      <c r="G356" s="110"/>
      <c r="H356" s="110"/>
    </row>
    <row r="357" spans="7:8" ht="15.75" customHeight="1" x14ac:dyDescent="0.25">
      <c r="G357" s="110"/>
      <c r="H357" s="110"/>
    </row>
    <row r="358" spans="7:8" ht="15.75" customHeight="1" x14ac:dyDescent="0.25">
      <c r="G358" s="110"/>
      <c r="H358" s="110"/>
    </row>
    <row r="359" spans="7:8" ht="15.75" customHeight="1" x14ac:dyDescent="0.25">
      <c r="G359" s="110"/>
      <c r="H359" s="110"/>
    </row>
    <row r="360" spans="7:8" ht="15.75" customHeight="1" x14ac:dyDescent="0.25">
      <c r="G360" s="110"/>
      <c r="H360" s="110"/>
    </row>
    <row r="361" spans="7:8" ht="15.75" customHeight="1" x14ac:dyDescent="0.25">
      <c r="G361" s="110"/>
      <c r="H361" s="110"/>
    </row>
    <row r="362" spans="7:8" ht="15.75" customHeight="1" x14ac:dyDescent="0.25">
      <c r="G362" s="110"/>
      <c r="H362" s="110"/>
    </row>
    <row r="363" spans="7:8" ht="15.75" customHeight="1" x14ac:dyDescent="0.25">
      <c r="G363" s="110"/>
      <c r="H363" s="110"/>
    </row>
    <row r="364" spans="7:8" ht="15.75" customHeight="1" x14ac:dyDescent="0.25">
      <c r="G364" s="110"/>
      <c r="H364" s="110"/>
    </row>
    <row r="365" spans="7:8" ht="15.75" customHeight="1" x14ac:dyDescent="0.25">
      <c r="G365" s="110"/>
      <c r="H365" s="110"/>
    </row>
    <row r="366" spans="7:8" ht="15.75" customHeight="1" x14ac:dyDescent="0.25">
      <c r="G366" s="110"/>
      <c r="H366" s="110"/>
    </row>
    <row r="367" spans="7:8" ht="15.75" customHeight="1" x14ac:dyDescent="0.25">
      <c r="G367" s="110"/>
      <c r="H367" s="110"/>
    </row>
    <row r="368" spans="7:8" ht="15.75" customHeight="1" x14ac:dyDescent="0.25">
      <c r="G368" s="110"/>
      <c r="H368" s="110"/>
    </row>
    <row r="369" spans="7:8" ht="15.75" customHeight="1" x14ac:dyDescent="0.25">
      <c r="G369" s="110"/>
      <c r="H369" s="110"/>
    </row>
    <row r="370" spans="7:8" ht="15.75" customHeight="1" x14ac:dyDescent="0.25">
      <c r="G370" s="110"/>
      <c r="H370" s="110"/>
    </row>
    <row r="371" spans="7:8" ht="15.75" customHeight="1" x14ac:dyDescent="0.25">
      <c r="G371" s="110"/>
      <c r="H371" s="110"/>
    </row>
    <row r="372" spans="7:8" ht="15.75" customHeight="1" x14ac:dyDescent="0.25">
      <c r="G372" s="110"/>
      <c r="H372" s="110"/>
    </row>
    <row r="373" spans="7:8" ht="15.75" customHeight="1" x14ac:dyDescent="0.25">
      <c r="G373" s="110"/>
      <c r="H373" s="110"/>
    </row>
    <row r="374" spans="7:8" ht="15.75" customHeight="1" x14ac:dyDescent="0.25">
      <c r="G374" s="110"/>
      <c r="H374" s="110"/>
    </row>
    <row r="375" spans="7:8" ht="15.75" customHeight="1" x14ac:dyDescent="0.25">
      <c r="G375" s="110"/>
      <c r="H375" s="110"/>
    </row>
    <row r="376" spans="7:8" ht="15.75" customHeight="1" x14ac:dyDescent="0.25">
      <c r="G376" s="110"/>
      <c r="H376" s="110"/>
    </row>
    <row r="377" spans="7:8" ht="15.75" customHeight="1" x14ac:dyDescent="0.25">
      <c r="G377" s="110"/>
      <c r="H377" s="110"/>
    </row>
    <row r="378" spans="7:8" ht="15.75" customHeight="1" x14ac:dyDescent="0.25">
      <c r="G378" s="110"/>
      <c r="H378" s="110"/>
    </row>
    <row r="379" spans="7:8" ht="15.75" customHeight="1" x14ac:dyDescent="0.25">
      <c r="G379" s="110"/>
      <c r="H379" s="110"/>
    </row>
    <row r="380" spans="7:8" ht="15.75" customHeight="1" x14ac:dyDescent="0.25">
      <c r="G380" s="110"/>
      <c r="H380" s="110"/>
    </row>
    <row r="381" spans="7:8" ht="15.75" customHeight="1" x14ac:dyDescent="0.25">
      <c r="G381" s="110"/>
      <c r="H381" s="110"/>
    </row>
    <row r="382" spans="7:8" ht="15.75" customHeight="1" x14ac:dyDescent="0.25">
      <c r="G382" s="110"/>
      <c r="H382" s="110"/>
    </row>
    <row r="383" spans="7:8" ht="15.75" customHeight="1" x14ac:dyDescent="0.25">
      <c r="G383" s="110"/>
      <c r="H383" s="110"/>
    </row>
    <row r="384" spans="7:8" ht="15.75" customHeight="1" x14ac:dyDescent="0.25">
      <c r="G384" s="110"/>
      <c r="H384" s="110"/>
    </row>
    <row r="385" spans="7:8" ht="15.75" customHeight="1" x14ac:dyDescent="0.25">
      <c r="G385" s="110"/>
      <c r="H385" s="110"/>
    </row>
    <row r="386" spans="7:8" ht="15.75" customHeight="1" x14ac:dyDescent="0.25">
      <c r="G386" s="110"/>
      <c r="H386" s="110"/>
    </row>
    <row r="387" spans="7:8" ht="15.75" customHeight="1" x14ac:dyDescent="0.25">
      <c r="G387" s="110"/>
      <c r="H387" s="110"/>
    </row>
    <row r="388" spans="7:8" ht="15.75" customHeight="1" x14ac:dyDescent="0.25">
      <c r="G388" s="110"/>
      <c r="H388" s="110"/>
    </row>
    <row r="389" spans="7:8" ht="15.75" customHeight="1" x14ac:dyDescent="0.25">
      <c r="G389" s="110"/>
      <c r="H389" s="110"/>
    </row>
    <row r="390" spans="7:8" ht="15.75" customHeight="1" x14ac:dyDescent="0.25">
      <c r="G390" s="110"/>
      <c r="H390" s="110"/>
    </row>
    <row r="391" spans="7:8" ht="15.75" customHeight="1" x14ac:dyDescent="0.25">
      <c r="G391" s="110"/>
      <c r="H391" s="110"/>
    </row>
    <row r="392" spans="7:8" ht="15.75" customHeight="1" x14ac:dyDescent="0.25">
      <c r="G392" s="110"/>
      <c r="H392" s="110"/>
    </row>
    <row r="393" spans="7:8" ht="15.75" customHeight="1" x14ac:dyDescent="0.25">
      <c r="G393" s="110"/>
      <c r="H393" s="110"/>
    </row>
    <row r="394" spans="7:8" ht="15.75" customHeight="1" x14ac:dyDescent="0.25">
      <c r="G394" s="110"/>
      <c r="H394" s="110"/>
    </row>
    <row r="395" spans="7:8" ht="15.75" customHeight="1" x14ac:dyDescent="0.25">
      <c r="G395" s="110"/>
      <c r="H395" s="110"/>
    </row>
    <row r="396" spans="7:8" ht="15.75" customHeight="1" x14ac:dyDescent="0.25">
      <c r="G396" s="110"/>
      <c r="H396" s="110"/>
    </row>
    <row r="397" spans="7:8" ht="15.75" customHeight="1" x14ac:dyDescent="0.25">
      <c r="G397" s="110"/>
      <c r="H397" s="110"/>
    </row>
    <row r="398" spans="7:8" ht="15.75" customHeight="1" x14ac:dyDescent="0.25">
      <c r="G398" s="110"/>
      <c r="H398" s="110"/>
    </row>
    <row r="399" spans="7:8" ht="15.75" customHeight="1" x14ac:dyDescent="0.25">
      <c r="G399" s="110"/>
      <c r="H399" s="110"/>
    </row>
    <row r="400" spans="7:8" ht="15.75" customHeight="1" x14ac:dyDescent="0.25">
      <c r="G400" s="110"/>
      <c r="H400" s="110"/>
    </row>
    <row r="401" spans="7:8" ht="15.75" customHeight="1" x14ac:dyDescent="0.25">
      <c r="G401" s="110"/>
      <c r="H401" s="110"/>
    </row>
    <row r="402" spans="7:8" ht="15.75" customHeight="1" x14ac:dyDescent="0.25">
      <c r="G402" s="110"/>
      <c r="H402" s="110"/>
    </row>
    <row r="403" spans="7:8" ht="15.75" customHeight="1" x14ac:dyDescent="0.25">
      <c r="G403" s="110"/>
      <c r="H403" s="110"/>
    </row>
    <row r="404" spans="7:8" ht="15.75" customHeight="1" x14ac:dyDescent="0.25">
      <c r="G404" s="110"/>
      <c r="H404" s="110"/>
    </row>
    <row r="405" spans="7:8" ht="15.75" customHeight="1" x14ac:dyDescent="0.25">
      <c r="G405" s="110"/>
      <c r="H405" s="110"/>
    </row>
    <row r="406" spans="7:8" ht="15.75" customHeight="1" x14ac:dyDescent="0.25">
      <c r="G406" s="110"/>
      <c r="H406" s="110"/>
    </row>
    <row r="407" spans="7:8" ht="15.75" customHeight="1" x14ac:dyDescent="0.25">
      <c r="G407" s="110"/>
      <c r="H407" s="110"/>
    </row>
    <row r="408" spans="7:8" ht="15.75" customHeight="1" x14ac:dyDescent="0.25">
      <c r="G408" s="110"/>
      <c r="H408" s="110"/>
    </row>
    <row r="409" spans="7:8" ht="15.75" customHeight="1" x14ac:dyDescent="0.25">
      <c r="G409" s="110"/>
      <c r="H409" s="110"/>
    </row>
    <row r="410" spans="7:8" ht="15.75" customHeight="1" x14ac:dyDescent="0.25">
      <c r="G410" s="110"/>
      <c r="H410" s="110"/>
    </row>
    <row r="411" spans="7:8" ht="15.75" customHeight="1" x14ac:dyDescent="0.25">
      <c r="G411" s="110"/>
      <c r="H411" s="110"/>
    </row>
    <row r="412" spans="7:8" ht="15.75" customHeight="1" x14ac:dyDescent="0.25">
      <c r="G412" s="110"/>
      <c r="H412" s="110"/>
    </row>
    <row r="413" spans="7:8" ht="15.75" customHeight="1" x14ac:dyDescent="0.25">
      <c r="G413" s="110"/>
      <c r="H413" s="110"/>
    </row>
    <row r="414" spans="7:8" ht="15.75" customHeight="1" x14ac:dyDescent="0.25">
      <c r="G414" s="110"/>
      <c r="H414" s="110"/>
    </row>
    <row r="415" spans="7:8" ht="15.75" customHeight="1" x14ac:dyDescent="0.25">
      <c r="G415" s="110"/>
      <c r="H415" s="110"/>
    </row>
    <row r="416" spans="7:8" ht="15.75" customHeight="1" x14ac:dyDescent="0.25">
      <c r="G416" s="110"/>
      <c r="H416" s="110"/>
    </row>
    <row r="417" spans="7:8" ht="15.75" customHeight="1" x14ac:dyDescent="0.25">
      <c r="G417" s="110"/>
      <c r="H417" s="110"/>
    </row>
    <row r="418" spans="7:8" ht="15.75" customHeight="1" x14ac:dyDescent="0.25">
      <c r="G418" s="110"/>
      <c r="H418" s="110"/>
    </row>
    <row r="419" spans="7:8" ht="15.75" customHeight="1" x14ac:dyDescent="0.25">
      <c r="G419" s="110"/>
      <c r="H419" s="110"/>
    </row>
    <row r="420" spans="7:8" ht="15.75" customHeight="1" x14ac:dyDescent="0.25">
      <c r="G420" s="110"/>
      <c r="H420" s="110"/>
    </row>
    <row r="421" spans="7:8" ht="15.75" customHeight="1" x14ac:dyDescent="0.25">
      <c r="G421" s="110"/>
      <c r="H421" s="110"/>
    </row>
    <row r="422" spans="7:8" ht="15.75" customHeight="1" x14ac:dyDescent="0.25">
      <c r="G422" s="110"/>
      <c r="H422" s="110"/>
    </row>
    <row r="423" spans="7:8" ht="15.75" customHeight="1" x14ac:dyDescent="0.25">
      <c r="G423" s="110"/>
      <c r="H423" s="110"/>
    </row>
    <row r="424" spans="7:8" ht="15.75" customHeight="1" x14ac:dyDescent="0.25">
      <c r="G424" s="110"/>
      <c r="H424" s="110"/>
    </row>
    <row r="425" spans="7:8" ht="15.75" customHeight="1" x14ac:dyDescent="0.25">
      <c r="G425" s="110"/>
      <c r="H425" s="110"/>
    </row>
    <row r="426" spans="7:8" ht="15.75" customHeight="1" x14ac:dyDescent="0.25">
      <c r="G426" s="110"/>
      <c r="H426" s="110"/>
    </row>
    <row r="427" spans="7:8" ht="15.75" customHeight="1" x14ac:dyDescent="0.25">
      <c r="G427" s="110"/>
      <c r="H427" s="110"/>
    </row>
    <row r="428" spans="7:8" ht="15.75" customHeight="1" x14ac:dyDescent="0.25">
      <c r="G428" s="110"/>
      <c r="H428" s="110"/>
    </row>
    <row r="429" spans="7:8" ht="15.75" customHeight="1" x14ac:dyDescent="0.25">
      <c r="G429" s="110"/>
      <c r="H429" s="110"/>
    </row>
    <row r="430" spans="7:8" ht="15.75" customHeight="1" x14ac:dyDescent="0.25">
      <c r="G430" s="110"/>
      <c r="H430" s="110"/>
    </row>
    <row r="431" spans="7:8" ht="15.75" customHeight="1" x14ac:dyDescent="0.25">
      <c r="G431" s="110"/>
      <c r="H431" s="110"/>
    </row>
    <row r="432" spans="7:8" ht="15.75" customHeight="1" x14ac:dyDescent="0.25">
      <c r="G432" s="110"/>
      <c r="H432" s="110"/>
    </row>
    <row r="433" spans="7:8" ht="15.75" customHeight="1" x14ac:dyDescent="0.25">
      <c r="G433" s="110"/>
      <c r="H433" s="110"/>
    </row>
    <row r="434" spans="7:8" ht="15.75" customHeight="1" x14ac:dyDescent="0.25">
      <c r="G434" s="110"/>
      <c r="H434" s="110"/>
    </row>
    <row r="435" spans="7:8" ht="15.75" customHeight="1" x14ac:dyDescent="0.25">
      <c r="G435" s="110"/>
      <c r="H435" s="110"/>
    </row>
    <row r="436" spans="7:8" ht="15.75" customHeight="1" x14ac:dyDescent="0.25">
      <c r="G436" s="110"/>
      <c r="H436" s="110"/>
    </row>
    <row r="437" spans="7:8" ht="15.75" customHeight="1" x14ac:dyDescent="0.25">
      <c r="G437" s="110"/>
      <c r="H437" s="110"/>
    </row>
    <row r="438" spans="7:8" ht="15.75" customHeight="1" x14ac:dyDescent="0.25">
      <c r="G438" s="110"/>
      <c r="H438" s="110"/>
    </row>
    <row r="439" spans="7:8" ht="15.75" customHeight="1" x14ac:dyDescent="0.25">
      <c r="G439" s="110"/>
      <c r="H439" s="110"/>
    </row>
    <row r="440" spans="7:8" ht="15.75" customHeight="1" x14ac:dyDescent="0.25">
      <c r="G440" s="110"/>
      <c r="H440" s="110"/>
    </row>
    <row r="441" spans="7:8" ht="15.75" customHeight="1" x14ac:dyDescent="0.25">
      <c r="G441" s="110"/>
      <c r="H441" s="110"/>
    </row>
    <row r="442" spans="7:8" ht="15.75" customHeight="1" x14ac:dyDescent="0.25">
      <c r="G442" s="110"/>
      <c r="H442" s="110"/>
    </row>
    <row r="443" spans="7:8" ht="15.75" customHeight="1" x14ac:dyDescent="0.25">
      <c r="G443" s="110"/>
      <c r="H443" s="110"/>
    </row>
    <row r="444" spans="7:8" ht="15.75" customHeight="1" x14ac:dyDescent="0.25">
      <c r="G444" s="110"/>
      <c r="H444" s="110"/>
    </row>
    <row r="445" spans="7:8" ht="15.75" customHeight="1" x14ac:dyDescent="0.25">
      <c r="G445" s="110"/>
      <c r="H445" s="110"/>
    </row>
    <row r="446" spans="7:8" ht="15.75" customHeight="1" x14ac:dyDescent="0.25">
      <c r="G446" s="110"/>
      <c r="H446" s="110"/>
    </row>
    <row r="447" spans="7:8" ht="15.75" customHeight="1" x14ac:dyDescent="0.25">
      <c r="G447" s="110"/>
      <c r="H447" s="110"/>
    </row>
    <row r="448" spans="7:8" ht="15.75" customHeight="1" x14ac:dyDescent="0.25">
      <c r="G448" s="110"/>
      <c r="H448" s="110"/>
    </row>
    <row r="449" spans="7:8" ht="15.75" customHeight="1" x14ac:dyDescent="0.25">
      <c r="G449" s="110"/>
      <c r="H449" s="110"/>
    </row>
    <row r="450" spans="7:8" ht="15.75" customHeight="1" x14ac:dyDescent="0.25">
      <c r="G450" s="110"/>
      <c r="H450" s="110"/>
    </row>
    <row r="451" spans="7:8" ht="15.75" customHeight="1" x14ac:dyDescent="0.25">
      <c r="G451" s="110"/>
      <c r="H451" s="110"/>
    </row>
    <row r="452" spans="7:8" ht="15.75" customHeight="1" x14ac:dyDescent="0.25">
      <c r="G452" s="110"/>
      <c r="H452" s="110"/>
    </row>
    <row r="453" spans="7:8" ht="15.75" customHeight="1" x14ac:dyDescent="0.25">
      <c r="G453" s="110"/>
      <c r="H453" s="110"/>
    </row>
    <row r="454" spans="7:8" ht="15.75" customHeight="1" x14ac:dyDescent="0.25">
      <c r="G454" s="110"/>
      <c r="H454" s="110"/>
    </row>
    <row r="455" spans="7:8" ht="15.75" customHeight="1" x14ac:dyDescent="0.25">
      <c r="G455" s="110"/>
      <c r="H455" s="110"/>
    </row>
    <row r="456" spans="7:8" ht="15.75" customHeight="1" x14ac:dyDescent="0.25">
      <c r="G456" s="110"/>
      <c r="H456" s="110"/>
    </row>
    <row r="457" spans="7:8" ht="15.75" customHeight="1" x14ac:dyDescent="0.25">
      <c r="G457" s="110"/>
      <c r="H457" s="110"/>
    </row>
    <row r="458" spans="7:8" ht="15.75" customHeight="1" x14ac:dyDescent="0.25">
      <c r="G458" s="110"/>
      <c r="H458" s="110"/>
    </row>
    <row r="459" spans="7:8" ht="15.75" customHeight="1" x14ac:dyDescent="0.25">
      <c r="G459" s="110"/>
      <c r="H459" s="110"/>
    </row>
    <row r="460" spans="7:8" ht="15.75" customHeight="1" x14ac:dyDescent="0.25">
      <c r="G460" s="110"/>
      <c r="H460" s="110"/>
    </row>
    <row r="461" spans="7:8" ht="15.75" customHeight="1" x14ac:dyDescent="0.25">
      <c r="G461" s="110"/>
      <c r="H461" s="110"/>
    </row>
    <row r="462" spans="7:8" ht="15.75" customHeight="1" x14ac:dyDescent="0.25">
      <c r="G462" s="110"/>
      <c r="H462" s="110"/>
    </row>
    <row r="463" spans="7:8" ht="15.75" customHeight="1" x14ac:dyDescent="0.25">
      <c r="G463" s="110"/>
      <c r="H463" s="110"/>
    </row>
    <row r="464" spans="7:8" ht="15.75" customHeight="1" x14ac:dyDescent="0.25">
      <c r="G464" s="110"/>
      <c r="H464" s="110"/>
    </row>
    <row r="465" spans="7:8" ht="15.75" customHeight="1" x14ac:dyDescent="0.25">
      <c r="G465" s="110"/>
      <c r="H465" s="110"/>
    </row>
    <row r="466" spans="7:8" ht="15.75" customHeight="1" x14ac:dyDescent="0.25">
      <c r="G466" s="110"/>
      <c r="H466" s="110"/>
    </row>
    <row r="467" spans="7:8" ht="15.75" customHeight="1" x14ac:dyDescent="0.25">
      <c r="G467" s="110"/>
      <c r="H467" s="110"/>
    </row>
    <row r="468" spans="7:8" ht="15.75" customHeight="1" x14ac:dyDescent="0.25">
      <c r="G468" s="110"/>
      <c r="H468" s="110"/>
    </row>
    <row r="469" spans="7:8" ht="15.75" customHeight="1" x14ac:dyDescent="0.25">
      <c r="G469" s="110"/>
      <c r="H469" s="110"/>
    </row>
    <row r="470" spans="7:8" ht="15.75" customHeight="1" x14ac:dyDescent="0.25">
      <c r="G470" s="110"/>
      <c r="H470" s="110"/>
    </row>
    <row r="471" spans="7:8" ht="15.75" customHeight="1" x14ac:dyDescent="0.25">
      <c r="G471" s="110"/>
      <c r="H471" s="110"/>
    </row>
    <row r="472" spans="7:8" ht="15.75" customHeight="1" x14ac:dyDescent="0.25">
      <c r="G472" s="110"/>
      <c r="H472" s="110"/>
    </row>
    <row r="473" spans="7:8" ht="15.75" customHeight="1" x14ac:dyDescent="0.25">
      <c r="G473" s="110"/>
      <c r="H473" s="110"/>
    </row>
    <row r="474" spans="7:8" ht="15.75" customHeight="1" x14ac:dyDescent="0.25">
      <c r="G474" s="110"/>
      <c r="H474" s="110"/>
    </row>
    <row r="475" spans="7:8" ht="15.75" customHeight="1" x14ac:dyDescent="0.25">
      <c r="G475" s="110"/>
      <c r="H475" s="110"/>
    </row>
    <row r="476" spans="7:8" ht="15.75" customHeight="1" x14ac:dyDescent="0.25">
      <c r="G476" s="110"/>
      <c r="H476" s="110"/>
    </row>
    <row r="477" spans="7:8" ht="15.75" customHeight="1" x14ac:dyDescent="0.25">
      <c r="G477" s="110"/>
      <c r="H477" s="110"/>
    </row>
    <row r="478" spans="7:8" ht="15.75" customHeight="1" x14ac:dyDescent="0.25">
      <c r="G478" s="110"/>
      <c r="H478" s="110"/>
    </row>
    <row r="479" spans="7:8" ht="15.75" customHeight="1" x14ac:dyDescent="0.25">
      <c r="G479" s="110"/>
      <c r="H479" s="110"/>
    </row>
    <row r="480" spans="7:8" ht="15.75" customHeight="1" x14ac:dyDescent="0.25">
      <c r="G480" s="110"/>
      <c r="H480" s="110"/>
    </row>
    <row r="481" spans="7:8" ht="15.75" customHeight="1" x14ac:dyDescent="0.25">
      <c r="G481" s="110"/>
      <c r="H481" s="110"/>
    </row>
    <row r="482" spans="7:8" ht="15.75" customHeight="1" x14ac:dyDescent="0.25">
      <c r="G482" s="110"/>
      <c r="H482" s="110"/>
    </row>
    <row r="483" spans="7:8" ht="15.75" customHeight="1" x14ac:dyDescent="0.25">
      <c r="G483" s="110"/>
      <c r="H483" s="110"/>
    </row>
    <row r="484" spans="7:8" ht="15.75" customHeight="1" x14ac:dyDescent="0.25">
      <c r="G484" s="110"/>
      <c r="H484" s="110"/>
    </row>
    <row r="485" spans="7:8" ht="15.75" customHeight="1" x14ac:dyDescent="0.25">
      <c r="G485" s="110"/>
      <c r="H485" s="110"/>
    </row>
    <row r="486" spans="7:8" ht="15.75" customHeight="1" x14ac:dyDescent="0.25">
      <c r="G486" s="110"/>
      <c r="H486" s="110"/>
    </row>
    <row r="487" spans="7:8" ht="15.75" customHeight="1" x14ac:dyDescent="0.25">
      <c r="G487" s="110"/>
      <c r="H487" s="110"/>
    </row>
    <row r="488" spans="7:8" ht="15.75" customHeight="1" x14ac:dyDescent="0.25">
      <c r="G488" s="110"/>
      <c r="H488" s="110"/>
    </row>
    <row r="489" spans="7:8" ht="15.75" customHeight="1" x14ac:dyDescent="0.25">
      <c r="G489" s="110"/>
      <c r="H489" s="110"/>
    </row>
    <row r="490" spans="7:8" ht="15.75" customHeight="1" x14ac:dyDescent="0.25">
      <c r="G490" s="110"/>
      <c r="H490" s="110"/>
    </row>
    <row r="491" spans="7:8" ht="15.75" customHeight="1" x14ac:dyDescent="0.25">
      <c r="G491" s="110"/>
      <c r="H491" s="110"/>
    </row>
    <row r="492" spans="7:8" ht="15.75" customHeight="1" x14ac:dyDescent="0.25">
      <c r="G492" s="110"/>
      <c r="H492" s="110"/>
    </row>
    <row r="493" spans="7:8" ht="15.75" customHeight="1" x14ac:dyDescent="0.25">
      <c r="G493" s="110"/>
      <c r="H493" s="110"/>
    </row>
    <row r="494" spans="7:8" ht="15.75" customHeight="1" x14ac:dyDescent="0.25">
      <c r="G494" s="110"/>
      <c r="H494" s="110"/>
    </row>
    <row r="495" spans="7:8" ht="15.75" customHeight="1" x14ac:dyDescent="0.25">
      <c r="G495" s="110"/>
      <c r="H495" s="110"/>
    </row>
    <row r="496" spans="7:8" ht="15.75" customHeight="1" x14ac:dyDescent="0.25">
      <c r="G496" s="110"/>
      <c r="H496" s="110"/>
    </row>
    <row r="497" spans="7:8" ht="15.75" customHeight="1" x14ac:dyDescent="0.25">
      <c r="G497" s="110"/>
      <c r="H497" s="110"/>
    </row>
    <row r="498" spans="7:8" ht="15.75" customHeight="1" x14ac:dyDescent="0.25">
      <c r="G498" s="110"/>
      <c r="H498" s="110"/>
    </row>
    <row r="499" spans="7:8" ht="15.75" customHeight="1" x14ac:dyDescent="0.25">
      <c r="G499" s="110"/>
      <c r="H499" s="110"/>
    </row>
    <row r="500" spans="7:8" ht="15.75" customHeight="1" x14ac:dyDescent="0.25">
      <c r="G500" s="110"/>
      <c r="H500" s="110"/>
    </row>
    <row r="501" spans="7:8" ht="15.75" customHeight="1" x14ac:dyDescent="0.25">
      <c r="G501" s="110"/>
      <c r="H501" s="110"/>
    </row>
    <row r="502" spans="7:8" ht="15.75" customHeight="1" x14ac:dyDescent="0.25">
      <c r="G502" s="110"/>
      <c r="H502" s="110"/>
    </row>
    <row r="503" spans="7:8" ht="15.75" customHeight="1" x14ac:dyDescent="0.25">
      <c r="G503" s="110"/>
      <c r="H503" s="110"/>
    </row>
    <row r="504" spans="7:8" ht="15.75" customHeight="1" x14ac:dyDescent="0.25">
      <c r="G504" s="110"/>
      <c r="H504" s="110"/>
    </row>
    <row r="505" spans="7:8" ht="15.75" customHeight="1" x14ac:dyDescent="0.25">
      <c r="G505" s="110"/>
      <c r="H505" s="110"/>
    </row>
    <row r="506" spans="7:8" ht="15.75" customHeight="1" x14ac:dyDescent="0.25">
      <c r="G506" s="110"/>
      <c r="H506" s="110"/>
    </row>
    <row r="507" spans="7:8" ht="15.75" customHeight="1" x14ac:dyDescent="0.25">
      <c r="G507" s="110"/>
      <c r="H507" s="110"/>
    </row>
    <row r="508" spans="7:8" ht="15.75" customHeight="1" x14ac:dyDescent="0.25">
      <c r="G508" s="110"/>
      <c r="H508" s="110"/>
    </row>
    <row r="509" spans="7:8" ht="15.75" customHeight="1" x14ac:dyDescent="0.25">
      <c r="G509" s="110"/>
      <c r="H509" s="110"/>
    </row>
    <row r="510" spans="7:8" ht="15.75" customHeight="1" x14ac:dyDescent="0.25">
      <c r="G510" s="110"/>
      <c r="H510" s="110"/>
    </row>
    <row r="511" spans="7:8" ht="15.75" customHeight="1" x14ac:dyDescent="0.25">
      <c r="G511" s="110"/>
      <c r="H511" s="110"/>
    </row>
    <row r="512" spans="7:8" ht="15.75" customHeight="1" x14ac:dyDescent="0.25">
      <c r="G512" s="110"/>
      <c r="H512" s="110"/>
    </row>
    <row r="513" spans="7:8" ht="15.75" customHeight="1" x14ac:dyDescent="0.25">
      <c r="G513" s="110"/>
      <c r="H513" s="110"/>
    </row>
    <row r="514" spans="7:8" ht="15.75" customHeight="1" x14ac:dyDescent="0.25">
      <c r="G514" s="110"/>
      <c r="H514" s="110"/>
    </row>
    <row r="515" spans="7:8" ht="15.75" customHeight="1" x14ac:dyDescent="0.25">
      <c r="G515" s="110"/>
      <c r="H515" s="110"/>
    </row>
    <row r="516" spans="7:8" ht="15.75" customHeight="1" x14ac:dyDescent="0.25">
      <c r="G516" s="110"/>
      <c r="H516" s="110"/>
    </row>
    <row r="517" spans="7:8" ht="15.75" customHeight="1" x14ac:dyDescent="0.25">
      <c r="G517" s="110"/>
      <c r="H517" s="110"/>
    </row>
    <row r="518" spans="7:8" ht="15.75" customHeight="1" x14ac:dyDescent="0.25">
      <c r="G518" s="110"/>
      <c r="H518" s="110"/>
    </row>
    <row r="519" spans="7:8" ht="15.75" customHeight="1" x14ac:dyDescent="0.25">
      <c r="G519" s="110"/>
      <c r="H519" s="110"/>
    </row>
    <row r="520" spans="7:8" ht="15.75" customHeight="1" x14ac:dyDescent="0.25">
      <c r="G520" s="110"/>
      <c r="H520" s="110"/>
    </row>
    <row r="521" spans="7:8" ht="15.75" customHeight="1" x14ac:dyDescent="0.25">
      <c r="G521" s="110"/>
      <c r="H521" s="110"/>
    </row>
    <row r="522" spans="7:8" ht="15.75" customHeight="1" x14ac:dyDescent="0.25">
      <c r="G522" s="110"/>
      <c r="H522" s="110"/>
    </row>
    <row r="523" spans="7:8" ht="15.75" customHeight="1" x14ac:dyDescent="0.25">
      <c r="G523" s="110"/>
      <c r="H523" s="110"/>
    </row>
    <row r="524" spans="7:8" ht="15.75" customHeight="1" x14ac:dyDescent="0.25">
      <c r="G524" s="110"/>
      <c r="H524" s="110"/>
    </row>
    <row r="525" spans="7:8" ht="15.75" customHeight="1" x14ac:dyDescent="0.25">
      <c r="G525" s="110"/>
      <c r="H525" s="110"/>
    </row>
    <row r="526" spans="7:8" ht="15.75" customHeight="1" x14ac:dyDescent="0.25">
      <c r="G526" s="110"/>
      <c r="H526" s="110"/>
    </row>
    <row r="527" spans="7:8" ht="15.75" customHeight="1" x14ac:dyDescent="0.25">
      <c r="G527" s="110"/>
      <c r="H527" s="110"/>
    </row>
    <row r="528" spans="7:8" ht="15.75" customHeight="1" x14ac:dyDescent="0.25">
      <c r="G528" s="110"/>
      <c r="H528" s="110"/>
    </row>
    <row r="529" spans="7:8" ht="15.75" customHeight="1" x14ac:dyDescent="0.25">
      <c r="G529" s="110"/>
      <c r="H529" s="110"/>
    </row>
    <row r="530" spans="7:8" ht="15.75" customHeight="1" x14ac:dyDescent="0.25">
      <c r="G530" s="110"/>
      <c r="H530" s="110"/>
    </row>
    <row r="531" spans="7:8" ht="15.75" customHeight="1" x14ac:dyDescent="0.25">
      <c r="G531" s="110"/>
      <c r="H531" s="110"/>
    </row>
    <row r="532" spans="7:8" ht="15.75" customHeight="1" x14ac:dyDescent="0.25">
      <c r="G532" s="110"/>
      <c r="H532" s="110"/>
    </row>
    <row r="533" spans="7:8" ht="15.75" customHeight="1" x14ac:dyDescent="0.25">
      <c r="G533" s="110"/>
      <c r="H533" s="110"/>
    </row>
    <row r="534" spans="7:8" ht="15.75" customHeight="1" x14ac:dyDescent="0.25">
      <c r="G534" s="110"/>
      <c r="H534" s="110"/>
    </row>
    <row r="535" spans="7:8" ht="15.75" customHeight="1" x14ac:dyDescent="0.25">
      <c r="G535" s="110"/>
      <c r="H535" s="110"/>
    </row>
    <row r="536" spans="7:8" ht="15.75" customHeight="1" x14ac:dyDescent="0.25">
      <c r="G536" s="110"/>
      <c r="H536" s="110"/>
    </row>
    <row r="537" spans="7:8" ht="15.75" customHeight="1" x14ac:dyDescent="0.25">
      <c r="G537" s="110"/>
      <c r="H537" s="110"/>
    </row>
    <row r="538" spans="7:8" ht="15.75" customHeight="1" x14ac:dyDescent="0.25">
      <c r="G538" s="110"/>
      <c r="H538" s="110"/>
    </row>
    <row r="539" spans="7:8" ht="15.75" customHeight="1" x14ac:dyDescent="0.25">
      <c r="G539" s="110"/>
      <c r="H539" s="110"/>
    </row>
    <row r="540" spans="7:8" ht="15.75" customHeight="1" x14ac:dyDescent="0.25">
      <c r="G540" s="110"/>
      <c r="H540" s="110"/>
    </row>
    <row r="541" spans="7:8" ht="15.75" customHeight="1" x14ac:dyDescent="0.25">
      <c r="G541" s="110"/>
      <c r="H541" s="110"/>
    </row>
    <row r="542" spans="7:8" ht="15.75" customHeight="1" x14ac:dyDescent="0.25">
      <c r="G542" s="110"/>
      <c r="H542" s="110"/>
    </row>
    <row r="543" spans="7:8" ht="15.75" customHeight="1" x14ac:dyDescent="0.25">
      <c r="G543" s="110"/>
      <c r="H543" s="110"/>
    </row>
    <row r="544" spans="7:8" ht="15.75" customHeight="1" x14ac:dyDescent="0.25">
      <c r="G544" s="110"/>
      <c r="H544" s="110"/>
    </row>
    <row r="545" spans="7:8" ht="15.75" customHeight="1" x14ac:dyDescent="0.25">
      <c r="G545" s="110"/>
      <c r="H545" s="110"/>
    </row>
    <row r="546" spans="7:8" ht="15.75" customHeight="1" x14ac:dyDescent="0.25">
      <c r="G546" s="110"/>
      <c r="H546" s="110"/>
    </row>
    <row r="547" spans="7:8" ht="15.75" customHeight="1" x14ac:dyDescent="0.25">
      <c r="G547" s="110"/>
      <c r="H547" s="110"/>
    </row>
    <row r="548" spans="7:8" ht="15.75" customHeight="1" x14ac:dyDescent="0.25">
      <c r="G548" s="110"/>
      <c r="H548" s="110"/>
    </row>
    <row r="549" spans="7:8" ht="15.75" customHeight="1" x14ac:dyDescent="0.25">
      <c r="G549" s="110"/>
      <c r="H549" s="110"/>
    </row>
    <row r="550" spans="7:8" ht="15.75" customHeight="1" x14ac:dyDescent="0.25">
      <c r="G550" s="110"/>
      <c r="H550" s="110"/>
    </row>
    <row r="551" spans="7:8" ht="15.75" customHeight="1" x14ac:dyDescent="0.25">
      <c r="G551" s="110"/>
      <c r="H551" s="110"/>
    </row>
    <row r="552" spans="7:8" ht="15.75" customHeight="1" x14ac:dyDescent="0.25">
      <c r="G552" s="110"/>
      <c r="H552" s="110"/>
    </row>
    <row r="553" spans="7:8" ht="15.75" customHeight="1" x14ac:dyDescent="0.25">
      <c r="G553" s="110"/>
      <c r="H553" s="110"/>
    </row>
    <row r="554" spans="7:8" ht="15.75" customHeight="1" x14ac:dyDescent="0.25">
      <c r="G554" s="110"/>
      <c r="H554" s="110"/>
    </row>
    <row r="555" spans="7:8" ht="15.75" customHeight="1" x14ac:dyDescent="0.25">
      <c r="G555" s="110"/>
      <c r="H555" s="110"/>
    </row>
    <row r="556" spans="7:8" ht="15.75" customHeight="1" x14ac:dyDescent="0.25">
      <c r="G556" s="110"/>
      <c r="H556" s="110"/>
    </row>
    <row r="557" spans="7:8" ht="15.75" customHeight="1" x14ac:dyDescent="0.25">
      <c r="G557" s="110"/>
      <c r="H557" s="110"/>
    </row>
    <row r="558" spans="7:8" ht="15.75" customHeight="1" x14ac:dyDescent="0.25">
      <c r="G558" s="110"/>
      <c r="H558" s="110"/>
    </row>
    <row r="559" spans="7:8" ht="15.75" customHeight="1" x14ac:dyDescent="0.25">
      <c r="G559" s="110"/>
      <c r="H559" s="110"/>
    </row>
    <row r="560" spans="7:8" ht="15.75" customHeight="1" x14ac:dyDescent="0.25">
      <c r="G560" s="110"/>
      <c r="H560" s="110"/>
    </row>
    <row r="561" spans="7:8" ht="15.75" customHeight="1" x14ac:dyDescent="0.25">
      <c r="G561" s="110"/>
      <c r="H561" s="110"/>
    </row>
    <row r="562" spans="7:8" ht="15.75" customHeight="1" x14ac:dyDescent="0.25">
      <c r="G562" s="110"/>
      <c r="H562" s="110"/>
    </row>
    <row r="563" spans="7:8" ht="15.75" customHeight="1" x14ac:dyDescent="0.25">
      <c r="G563" s="110"/>
      <c r="H563" s="110"/>
    </row>
    <row r="564" spans="7:8" ht="15.75" customHeight="1" x14ac:dyDescent="0.25">
      <c r="G564" s="110"/>
      <c r="H564" s="110"/>
    </row>
    <row r="565" spans="7:8" ht="15.75" customHeight="1" x14ac:dyDescent="0.25">
      <c r="G565" s="110"/>
      <c r="H565" s="110"/>
    </row>
    <row r="566" spans="7:8" ht="15.75" customHeight="1" x14ac:dyDescent="0.25">
      <c r="G566" s="110"/>
      <c r="H566" s="110"/>
    </row>
    <row r="567" spans="7:8" ht="15.75" customHeight="1" x14ac:dyDescent="0.25">
      <c r="G567" s="110"/>
      <c r="H567" s="110"/>
    </row>
    <row r="568" spans="7:8" ht="15.75" customHeight="1" x14ac:dyDescent="0.25">
      <c r="G568" s="110"/>
      <c r="H568" s="110"/>
    </row>
    <row r="569" spans="7:8" ht="15.75" customHeight="1" x14ac:dyDescent="0.25">
      <c r="G569" s="110"/>
      <c r="H569" s="110"/>
    </row>
    <row r="570" spans="7:8" ht="15.75" customHeight="1" x14ac:dyDescent="0.25">
      <c r="G570" s="110"/>
      <c r="H570" s="110"/>
    </row>
    <row r="571" spans="7:8" ht="15.75" customHeight="1" x14ac:dyDescent="0.25">
      <c r="G571" s="110"/>
      <c r="H571" s="110"/>
    </row>
    <row r="572" spans="7:8" ht="15.75" customHeight="1" x14ac:dyDescent="0.25">
      <c r="G572" s="110"/>
      <c r="H572" s="110"/>
    </row>
    <row r="573" spans="7:8" ht="15.75" customHeight="1" x14ac:dyDescent="0.25">
      <c r="G573" s="110"/>
      <c r="H573" s="110"/>
    </row>
    <row r="574" spans="7:8" ht="15.75" customHeight="1" x14ac:dyDescent="0.25">
      <c r="G574" s="110"/>
      <c r="H574" s="110"/>
    </row>
    <row r="575" spans="7:8" ht="15.75" customHeight="1" x14ac:dyDescent="0.25">
      <c r="G575" s="110"/>
      <c r="H575" s="110"/>
    </row>
    <row r="576" spans="7:8" ht="15.75" customHeight="1" x14ac:dyDescent="0.25">
      <c r="G576" s="110"/>
      <c r="H576" s="110"/>
    </row>
    <row r="577" spans="7:8" ht="15.75" customHeight="1" x14ac:dyDescent="0.25">
      <c r="G577" s="110"/>
      <c r="H577" s="110"/>
    </row>
    <row r="578" spans="7:8" ht="15.75" customHeight="1" x14ac:dyDescent="0.25">
      <c r="G578" s="110"/>
      <c r="H578" s="110"/>
    </row>
    <row r="579" spans="7:8" ht="15.75" customHeight="1" x14ac:dyDescent="0.25">
      <c r="G579" s="110"/>
      <c r="H579" s="110"/>
    </row>
    <row r="580" spans="7:8" ht="15.75" customHeight="1" x14ac:dyDescent="0.25">
      <c r="G580" s="110"/>
      <c r="H580" s="110"/>
    </row>
    <row r="581" spans="7:8" ht="15.75" customHeight="1" x14ac:dyDescent="0.25">
      <c r="G581" s="110"/>
      <c r="H581" s="110"/>
    </row>
    <row r="582" spans="7:8" ht="15.75" customHeight="1" x14ac:dyDescent="0.25">
      <c r="G582" s="110"/>
      <c r="H582" s="110"/>
    </row>
    <row r="583" spans="7:8" ht="15.75" customHeight="1" x14ac:dyDescent="0.25">
      <c r="G583" s="110"/>
      <c r="H583" s="110"/>
    </row>
    <row r="584" spans="7:8" ht="15.75" customHeight="1" x14ac:dyDescent="0.25">
      <c r="G584" s="110"/>
      <c r="H584" s="110"/>
    </row>
    <row r="585" spans="7:8" ht="15.75" customHeight="1" x14ac:dyDescent="0.25">
      <c r="G585" s="110"/>
      <c r="H585" s="110"/>
    </row>
    <row r="586" spans="7:8" ht="15.75" customHeight="1" x14ac:dyDescent="0.25">
      <c r="G586" s="110"/>
      <c r="H586" s="110"/>
    </row>
    <row r="587" spans="7:8" ht="15.75" customHeight="1" x14ac:dyDescent="0.25">
      <c r="G587" s="110"/>
      <c r="H587" s="110"/>
    </row>
    <row r="588" spans="7:8" ht="15.75" customHeight="1" x14ac:dyDescent="0.25">
      <c r="G588" s="110"/>
      <c r="H588" s="110"/>
    </row>
    <row r="589" spans="7:8" ht="15.75" customHeight="1" x14ac:dyDescent="0.25">
      <c r="G589" s="110"/>
      <c r="H589" s="110"/>
    </row>
    <row r="590" spans="7:8" ht="15.75" customHeight="1" x14ac:dyDescent="0.25">
      <c r="G590" s="110"/>
      <c r="H590" s="110"/>
    </row>
    <row r="591" spans="7:8" ht="15.75" customHeight="1" x14ac:dyDescent="0.25">
      <c r="G591" s="110"/>
      <c r="H591" s="110"/>
    </row>
    <row r="592" spans="7:8" ht="15.75" customHeight="1" x14ac:dyDescent="0.25">
      <c r="G592" s="110"/>
      <c r="H592" s="110"/>
    </row>
    <row r="593" spans="7:8" ht="15.75" customHeight="1" x14ac:dyDescent="0.25">
      <c r="G593" s="110"/>
      <c r="H593" s="110"/>
    </row>
    <row r="594" spans="7:8" ht="15.75" customHeight="1" x14ac:dyDescent="0.25">
      <c r="G594" s="110"/>
      <c r="H594" s="110"/>
    </row>
    <row r="595" spans="7:8" ht="15.75" customHeight="1" x14ac:dyDescent="0.25">
      <c r="G595" s="110"/>
      <c r="H595" s="110"/>
    </row>
    <row r="596" spans="7:8" ht="15.75" customHeight="1" x14ac:dyDescent="0.25">
      <c r="G596" s="110"/>
      <c r="H596" s="110"/>
    </row>
    <row r="597" spans="7:8" ht="15.75" customHeight="1" x14ac:dyDescent="0.25">
      <c r="G597" s="110"/>
      <c r="H597" s="110"/>
    </row>
    <row r="598" spans="7:8" ht="15.75" customHeight="1" x14ac:dyDescent="0.25">
      <c r="G598" s="110"/>
      <c r="H598" s="110"/>
    </row>
    <row r="599" spans="7:8" ht="15.75" customHeight="1" x14ac:dyDescent="0.25">
      <c r="G599" s="110"/>
      <c r="H599" s="110"/>
    </row>
    <row r="600" spans="7:8" ht="15.75" customHeight="1" x14ac:dyDescent="0.25">
      <c r="G600" s="110"/>
      <c r="H600" s="110"/>
    </row>
    <row r="601" spans="7:8" ht="15.75" customHeight="1" x14ac:dyDescent="0.25">
      <c r="G601" s="110"/>
      <c r="H601" s="110"/>
    </row>
    <row r="602" spans="7:8" ht="15.75" customHeight="1" x14ac:dyDescent="0.25">
      <c r="G602" s="110"/>
      <c r="H602" s="110"/>
    </row>
    <row r="603" spans="7:8" ht="15.75" customHeight="1" x14ac:dyDescent="0.25">
      <c r="G603" s="110"/>
      <c r="H603" s="110"/>
    </row>
    <row r="604" spans="7:8" ht="15.75" customHeight="1" x14ac:dyDescent="0.25">
      <c r="G604" s="110"/>
      <c r="H604" s="110"/>
    </row>
    <row r="605" spans="7:8" ht="15.75" customHeight="1" x14ac:dyDescent="0.25">
      <c r="G605" s="110"/>
      <c r="H605" s="110"/>
    </row>
    <row r="606" spans="7:8" ht="15.75" customHeight="1" x14ac:dyDescent="0.25">
      <c r="G606" s="110"/>
      <c r="H606" s="110"/>
    </row>
    <row r="607" spans="7:8" ht="15.75" customHeight="1" x14ac:dyDescent="0.25">
      <c r="G607" s="110"/>
      <c r="H607" s="110"/>
    </row>
    <row r="608" spans="7:8" ht="15.75" customHeight="1" x14ac:dyDescent="0.25">
      <c r="G608" s="110"/>
      <c r="H608" s="110"/>
    </row>
    <row r="609" spans="7:8" ht="15.75" customHeight="1" x14ac:dyDescent="0.25">
      <c r="G609" s="110"/>
      <c r="H609" s="110"/>
    </row>
    <row r="610" spans="7:8" ht="15.75" customHeight="1" x14ac:dyDescent="0.25">
      <c r="G610" s="110"/>
      <c r="H610" s="110"/>
    </row>
    <row r="611" spans="7:8" ht="15.75" customHeight="1" x14ac:dyDescent="0.25">
      <c r="G611" s="110"/>
      <c r="H611" s="110"/>
    </row>
    <row r="612" spans="7:8" ht="15.75" customHeight="1" x14ac:dyDescent="0.25">
      <c r="G612" s="110"/>
      <c r="H612" s="110"/>
    </row>
    <row r="613" spans="7:8" ht="15.75" customHeight="1" x14ac:dyDescent="0.25">
      <c r="G613" s="110"/>
      <c r="H613" s="110"/>
    </row>
    <row r="614" spans="7:8" ht="15.75" customHeight="1" x14ac:dyDescent="0.25">
      <c r="G614" s="110"/>
      <c r="H614" s="110"/>
    </row>
    <row r="615" spans="7:8" ht="15.75" customHeight="1" x14ac:dyDescent="0.25">
      <c r="G615" s="110"/>
      <c r="H615" s="110"/>
    </row>
    <row r="616" spans="7:8" ht="15.75" customHeight="1" x14ac:dyDescent="0.25">
      <c r="G616" s="110"/>
      <c r="H616" s="110"/>
    </row>
    <row r="617" spans="7:8" ht="15.75" customHeight="1" x14ac:dyDescent="0.25">
      <c r="G617" s="110"/>
      <c r="H617" s="110"/>
    </row>
    <row r="618" spans="7:8" ht="15.75" customHeight="1" x14ac:dyDescent="0.25">
      <c r="G618" s="110"/>
      <c r="H618" s="110"/>
    </row>
    <row r="619" spans="7:8" ht="15.75" customHeight="1" x14ac:dyDescent="0.25">
      <c r="G619" s="110"/>
      <c r="H619" s="110"/>
    </row>
    <row r="620" spans="7:8" ht="15.75" customHeight="1" x14ac:dyDescent="0.25">
      <c r="G620" s="110"/>
      <c r="H620" s="110"/>
    </row>
    <row r="621" spans="7:8" ht="15.75" customHeight="1" x14ac:dyDescent="0.25">
      <c r="G621" s="110"/>
      <c r="H621" s="110"/>
    </row>
    <row r="622" spans="7:8" ht="15.75" customHeight="1" x14ac:dyDescent="0.25">
      <c r="G622" s="110"/>
      <c r="H622" s="110"/>
    </row>
    <row r="623" spans="7:8" ht="15.75" customHeight="1" x14ac:dyDescent="0.25">
      <c r="G623" s="110"/>
      <c r="H623" s="110"/>
    </row>
    <row r="624" spans="7:8" ht="15.75" customHeight="1" x14ac:dyDescent="0.25">
      <c r="G624" s="110"/>
      <c r="H624" s="110"/>
    </row>
    <row r="625" spans="7:8" ht="15.75" customHeight="1" x14ac:dyDescent="0.25">
      <c r="G625" s="110"/>
      <c r="H625" s="110"/>
    </row>
    <row r="626" spans="7:8" ht="15.75" customHeight="1" x14ac:dyDescent="0.25">
      <c r="G626" s="110"/>
      <c r="H626" s="110"/>
    </row>
    <row r="627" spans="7:8" ht="15.75" customHeight="1" x14ac:dyDescent="0.25">
      <c r="G627" s="110"/>
      <c r="H627" s="110"/>
    </row>
    <row r="628" spans="7:8" ht="15.75" customHeight="1" x14ac:dyDescent="0.25">
      <c r="G628" s="110"/>
      <c r="H628" s="110"/>
    </row>
    <row r="629" spans="7:8" ht="15.75" customHeight="1" x14ac:dyDescent="0.25">
      <c r="G629" s="110"/>
      <c r="H629" s="110"/>
    </row>
    <row r="630" spans="7:8" ht="15.75" customHeight="1" x14ac:dyDescent="0.25">
      <c r="G630" s="110"/>
      <c r="H630" s="110"/>
    </row>
    <row r="631" spans="7:8" ht="15.75" customHeight="1" x14ac:dyDescent="0.25">
      <c r="G631" s="110"/>
      <c r="H631" s="110"/>
    </row>
    <row r="632" spans="7:8" ht="15.75" customHeight="1" x14ac:dyDescent="0.25">
      <c r="G632" s="110"/>
      <c r="H632" s="110"/>
    </row>
    <row r="633" spans="7:8" ht="15.75" customHeight="1" x14ac:dyDescent="0.25">
      <c r="G633" s="110"/>
      <c r="H633" s="110"/>
    </row>
    <row r="634" spans="7:8" ht="15.75" customHeight="1" x14ac:dyDescent="0.25">
      <c r="G634" s="110"/>
      <c r="H634" s="110"/>
    </row>
    <row r="635" spans="7:8" ht="15.75" customHeight="1" x14ac:dyDescent="0.25">
      <c r="G635" s="110"/>
      <c r="H635" s="110"/>
    </row>
    <row r="636" spans="7:8" ht="15.75" customHeight="1" x14ac:dyDescent="0.25">
      <c r="G636" s="110"/>
      <c r="H636" s="110"/>
    </row>
    <row r="637" spans="7:8" ht="15.75" customHeight="1" x14ac:dyDescent="0.25">
      <c r="G637" s="110"/>
      <c r="H637" s="110"/>
    </row>
    <row r="638" spans="7:8" ht="15.75" customHeight="1" x14ac:dyDescent="0.25">
      <c r="G638" s="110"/>
      <c r="H638" s="110"/>
    </row>
    <row r="639" spans="7:8" ht="15.75" customHeight="1" x14ac:dyDescent="0.25">
      <c r="G639" s="110"/>
      <c r="H639" s="110"/>
    </row>
    <row r="640" spans="7:8" ht="15.75" customHeight="1" x14ac:dyDescent="0.25">
      <c r="G640" s="110"/>
      <c r="H640" s="110"/>
    </row>
    <row r="641" spans="7:8" ht="15.75" customHeight="1" x14ac:dyDescent="0.25">
      <c r="G641" s="110"/>
      <c r="H641" s="110"/>
    </row>
    <row r="642" spans="7:8" ht="15.75" customHeight="1" x14ac:dyDescent="0.25">
      <c r="G642" s="110"/>
      <c r="H642" s="110"/>
    </row>
    <row r="643" spans="7:8" ht="15.75" customHeight="1" x14ac:dyDescent="0.25">
      <c r="G643" s="110"/>
      <c r="H643" s="110"/>
    </row>
    <row r="644" spans="7:8" ht="15.75" customHeight="1" x14ac:dyDescent="0.25">
      <c r="G644" s="110"/>
      <c r="H644" s="110"/>
    </row>
    <row r="645" spans="7:8" ht="15.75" customHeight="1" x14ac:dyDescent="0.25">
      <c r="G645" s="110"/>
      <c r="H645" s="110"/>
    </row>
    <row r="646" spans="7:8" ht="15.75" customHeight="1" x14ac:dyDescent="0.25">
      <c r="G646" s="110"/>
      <c r="H646" s="110"/>
    </row>
    <row r="647" spans="7:8" ht="15.75" customHeight="1" x14ac:dyDescent="0.25">
      <c r="G647" s="110"/>
      <c r="H647" s="110"/>
    </row>
    <row r="648" spans="7:8" ht="15.75" customHeight="1" x14ac:dyDescent="0.25">
      <c r="G648" s="110"/>
      <c r="H648" s="110"/>
    </row>
    <row r="649" spans="7:8" ht="15.75" customHeight="1" x14ac:dyDescent="0.25">
      <c r="G649" s="110"/>
      <c r="H649" s="110"/>
    </row>
    <row r="650" spans="7:8" ht="15.75" customHeight="1" x14ac:dyDescent="0.25">
      <c r="G650" s="110"/>
      <c r="H650" s="110"/>
    </row>
    <row r="651" spans="7:8" ht="15.75" customHeight="1" x14ac:dyDescent="0.25">
      <c r="G651" s="110"/>
      <c r="H651" s="110"/>
    </row>
    <row r="652" spans="7:8" ht="15.75" customHeight="1" x14ac:dyDescent="0.25">
      <c r="G652" s="110"/>
      <c r="H652" s="110"/>
    </row>
    <row r="653" spans="7:8" ht="15.75" customHeight="1" x14ac:dyDescent="0.25">
      <c r="G653" s="110"/>
      <c r="H653" s="110"/>
    </row>
    <row r="654" spans="7:8" ht="15.75" customHeight="1" x14ac:dyDescent="0.25">
      <c r="G654" s="110"/>
      <c r="H654" s="110"/>
    </row>
    <row r="655" spans="7:8" ht="15.75" customHeight="1" x14ac:dyDescent="0.25">
      <c r="G655" s="110"/>
      <c r="H655" s="110"/>
    </row>
    <row r="656" spans="7:8" ht="15.75" customHeight="1" x14ac:dyDescent="0.25">
      <c r="G656" s="110"/>
      <c r="H656" s="110"/>
    </row>
    <row r="657" spans="7:8" ht="15.75" customHeight="1" x14ac:dyDescent="0.25">
      <c r="G657" s="110"/>
      <c r="H657" s="110"/>
    </row>
    <row r="658" spans="7:8" ht="15.75" customHeight="1" x14ac:dyDescent="0.25">
      <c r="G658" s="110"/>
      <c r="H658" s="110"/>
    </row>
    <row r="659" spans="7:8" ht="15.75" customHeight="1" x14ac:dyDescent="0.25">
      <c r="G659" s="110"/>
      <c r="H659" s="110"/>
    </row>
    <row r="660" spans="7:8" ht="15.75" customHeight="1" x14ac:dyDescent="0.25">
      <c r="G660" s="110"/>
      <c r="H660" s="110"/>
    </row>
    <row r="661" spans="7:8" ht="15.75" customHeight="1" x14ac:dyDescent="0.25">
      <c r="G661" s="110"/>
      <c r="H661" s="110"/>
    </row>
    <row r="662" spans="7:8" ht="15.75" customHeight="1" x14ac:dyDescent="0.25">
      <c r="G662" s="110"/>
      <c r="H662" s="110"/>
    </row>
    <row r="663" spans="7:8" ht="15.75" customHeight="1" x14ac:dyDescent="0.25">
      <c r="G663" s="110"/>
      <c r="H663" s="110"/>
    </row>
    <row r="664" spans="7:8" ht="15.75" customHeight="1" x14ac:dyDescent="0.25">
      <c r="G664" s="110"/>
      <c r="H664" s="110"/>
    </row>
    <row r="665" spans="7:8" ht="15.75" customHeight="1" x14ac:dyDescent="0.25">
      <c r="G665" s="110"/>
      <c r="H665" s="110"/>
    </row>
    <row r="666" spans="7:8" ht="15.75" customHeight="1" x14ac:dyDescent="0.25">
      <c r="G666" s="110"/>
      <c r="H666" s="110"/>
    </row>
    <row r="667" spans="7:8" ht="15.75" customHeight="1" x14ac:dyDescent="0.25">
      <c r="G667" s="110"/>
      <c r="H667" s="110"/>
    </row>
    <row r="668" spans="7:8" ht="15.75" customHeight="1" x14ac:dyDescent="0.25">
      <c r="G668" s="110"/>
      <c r="H668" s="110"/>
    </row>
    <row r="669" spans="7:8" ht="15.75" customHeight="1" x14ac:dyDescent="0.25">
      <c r="G669" s="110"/>
      <c r="H669" s="110"/>
    </row>
    <row r="670" spans="7:8" ht="15.75" customHeight="1" x14ac:dyDescent="0.25">
      <c r="G670" s="110"/>
      <c r="H670" s="110"/>
    </row>
    <row r="671" spans="7:8" ht="15.75" customHeight="1" x14ac:dyDescent="0.25">
      <c r="G671" s="110"/>
      <c r="H671" s="110"/>
    </row>
    <row r="672" spans="7:8" ht="15.75" customHeight="1" x14ac:dyDescent="0.25">
      <c r="G672" s="110"/>
      <c r="H672" s="110"/>
    </row>
    <row r="673" spans="7:8" ht="15.75" customHeight="1" x14ac:dyDescent="0.25">
      <c r="G673" s="110"/>
      <c r="H673" s="110"/>
    </row>
    <row r="674" spans="7:8" ht="15.75" customHeight="1" x14ac:dyDescent="0.25">
      <c r="G674" s="110"/>
      <c r="H674" s="110"/>
    </row>
    <row r="675" spans="7:8" ht="15.75" customHeight="1" x14ac:dyDescent="0.25">
      <c r="G675" s="110"/>
      <c r="H675" s="110"/>
    </row>
    <row r="676" spans="7:8" ht="15.75" customHeight="1" x14ac:dyDescent="0.25">
      <c r="G676" s="110"/>
      <c r="H676" s="110"/>
    </row>
    <row r="677" spans="7:8" ht="15.75" customHeight="1" x14ac:dyDescent="0.25">
      <c r="G677" s="110"/>
      <c r="H677" s="110"/>
    </row>
    <row r="678" spans="7:8" ht="15.75" customHeight="1" x14ac:dyDescent="0.25">
      <c r="G678" s="110"/>
      <c r="H678" s="110"/>
    </row>
    <row r="679" spans="7:8" ht="15.75" customHeight="1" x14ac:dyDescent="0.25">
      <c r="G679" s="110"/>
      <c r="H679" s="110"/>
    </row>
    <row r="680" spans="7:8" ht="15.75" customHeight="1" x14ac:dyDescent="0.25">
      <c r="G680" s="110"/>
      <c r="H680" s="110"/>
    </row>
    <row r="681" spans="7:8" ht="15.75" customHeight="1" x14ac:dyDescent="0.25">
      <c r="G681" s="110"/>
      <c r="H681" s="110"/>
    </row>
    <row r="682" spans="7:8" ht="15.75" customHeight="1" x14ac:dyDescent="0.25">
      <c r="G682" s="110"/>
      <c r="H682" s="110"/>
    </row>
    <row r="683" spans="7:8" ht="15.75" customHeight="1" x14ac:dyDescent="0.25">
      <c r="G683" s="110"/>
      <c r="H683" s="110"/>
    </row>
    <row r="684" spans="7:8" ht="15.75" customHeight="1" x14ac:dyDescent="0.25">
      <c r="G684" s="110"/>
      <c r="H684" s="110"/>
    </row>
    <row r="685" spans="7:8" ht="15.75" customHeight="1" x14ac:dyDescent="0.25">
      <c r="G685" s="110"/>
      <c r="H685" s="110"/>
    </row>
    <row r="686" spans="7:8" ht="15.75" customHeight="1" x14ac:dyDescent="0.25">
      <c r="G686" s="110"/>
      <c r="H686" s="110"/>
    </row>
    <row r="687" spans="7:8" ht="15.75" customHeight="1" x14ac:dyDescent="0.25">
      <c r="G687" s="110"/>
      <c r="H687" s="110"/>
    </row>
    <row r="688" spans="7:8" ht="15.75" customHeight="1" x14ac:dyDescent="0.25">
      <c r="G688" s="110"/>
      <c r="H688" s="110"/>
    </row>
    <row r="689" spans="7:8" ht="15.75" customHeight="1" x14ac:dyDescent="0.25">
      <c r="G689" s="110"/>
      <c r="H689" s="110"/>
    </row>
    <row r="690" spans="7:8" ht="15.75" customHeight="1" x14ac:dyDescent="0.25">
      <c r="G690" s="110"/>
      <c r="H690" s="110"/>
    </row>
    <row r="691" spans="7:8" ht="15.75" customHeight="1" x14ac:dyDescent="0.25">
      <c r="G691" s="110"/>
      <c r="H691" s="110"/>
    </row>
    <row r="692" spans="7:8" ht="15.75" customHeight="1" x14ac:dyDescent="0.25">
      <c r="G692" s="110"/>
      <c r="H692" s="110"/>
    </row>
    <row r="693" spans="7:8" ht="15.75" customHeight="1" x14ac:dyDescent="0.25">
      <c r="G693" s="110"/>
      <c r="H693" s="110"/>
    </row>
    <row r="694" spans="7:8" ht="15.75" customHeight="1" x14ac:dyDescent="0.25">
      <c r="G694" s="110"/>
      <c r="H694" s="110"/>
    </row>
    <row r="695" spans="7:8" ht="15.75" customHeight="1" x14ac:dyDescent="0.25">
      <c r="G695" s="110"/>
      <c r="H695" s="110"/>
    </row>
    <row r="696" spans="7:8" ht="15.75" customHeight="1" x14ac:dyDescent="0.25">
      <c r="G696" s="110"/>
      <c r="H696" s="110"/>
    </row>
    <row r="697" spans="7:8" ht="15.75" customHeight="1" x14ac:dyDescent="0.25">
      <c r="G697" s="110"/>
      <c r="H697" s="110"/>
    </row>
    <row r="698" spans="7:8" ht="15.75" customHeight="1" x14ac:dyDescent="0.25">
      <c r="G698" s="110"/>
      <c r="H698" s="110"/>
    </row>
    <row r="699" spans="7:8" ht="15.75" customHeight="1" x14ac:dyDescent="0.25">
      <c r="G699" s="110"/>
      <c r="H699" s="110"/>
    </row>
    <row r="700" spans="7:8" ht="15.75" customHeight="1" x14ac:dyDescent="0.25">
      <c r="G700" s="110"/>
      <c r="H700" s="110"/>
    </row>
    <row r="701" spans="7:8" ht="15.75" customHeight="1" x14ac:dyDescent="0.25">
      <c r="G701" s="110"/>
      <c r="H701" s="110"/>
    </row>
    <row r="702" spans="7:8" ht="15.75" customHeight="1" x14ac:dyDescent="0.25">
      <c r="G702" s="110"/>
      <c r="H702" s="110"/>
    </row>
    <row r="703" spans="7:8" ht="15.75" customHeight="1" x14ac:dyDescent="0.25">
      <c r="G703" s="110"/>
      <c r="H703" s="110"/>
    </row>
    <row r="704" spans="7:8" ht="15.75" customHeight="1" x14ac:dyDescent="0.25">
      <c r="G704" s="110"/>
      <c r="H704" s="110"/>
    </row>
    <row r="705" spans="7:8" ht="15.75" customHeight="1" x14ac:dyDescent="0.25">
      <c r="G705" s="110"/>
      <c r="H705" s="110"/>
    </row>
    <row r="706" spans="7:8" ht="15.75" customHeight="1" x14ac:dyDescent="0.25">
      <c r="G706" s="110"/>
      <c r="H706" s="110"/>
    </row>
    <row r="707" spans="7:8" ht="15.75" customHeight="1" x14ac:dyDescent="0.25">
      <c r="G707" s="110"/>
      <c r="H707" s="110"/>
    </row>
    <row r="708" spans="7:8" ht="15.75" customHeight="1" x14ac:dyDescent="0.25">
      <c r="G708" s="110"/>
      <c r="H708" s="110"/>
    </row>
    <row r="709" spans="7:8" ht="15.75" customHeight="1" x14ac:dyDescent="0.25">
      <c r="G709" s="110"/>
      <c r="H709" s="110"/>
    </row>
    <row r="710" spans="7:8" ht="15.75" customHeight="1" x14ac:dyDescent="0.25">
      <c r="G710" s="110"/>
      <c r="H710" s="110"/>
    </row>
    <row r="711" spans="7:8" ht="15.75" customHeight="1" x14ac:dyDescent="0.25">
      <c r="G711" s="110"/>
      <c r="H711" s="110"/>
    </row>
    <row r="712" spans="7:8" ht="15.75" customHeight="1" x14ac:dyDescent="0.25">
      <c r="G712" s="110"/>
      <c r="H712" s="110"/>
    </row>
    <row r="713" spans="7:8" ht="15.75" customHeight="1" x14ac:dyDescent="0.25">
      <c r="G713" s="110"/>
      <c r="H713" s="110"/>
    </row>
    <row r="714" spans="7:8" ht="15.75" customHeight="1" x14ac:dyDescent="0.25">
      <c r="G714" s="110"/>
      <c r="H714" s="110"/>
    </row>
    <row r="715" spans="7:8" ht="15.75" customHeight="1" x14ac:dyDescent="0.25">
      <c r="G715" s="110"/>
      <c r="H715" s="110"/>
    </row>
    <row r="716" spans="7:8" ht="15.75" customHeight="1" x14ac:dyDescent="0.25">
      <c r="G716" s="110"/>
      <c r="H716" s="110"/>
    </row>
    <row r="717" spans="7:8" ht="15.75" customHeight="1" x14ac:dyDescent="0.25">
      <c r="G717" s="110"/>
      <c r="H717" s="110"/>
    </row>
    <row r="718" spans="7:8" ht="15.75" customHeight="1" x14ac:dyDescent="0.25">
      <c r="G718" s="110"/>
      <c r="H718" s="110"/>
    </row>
    <row r="719" spans="7:8" ht="15.75" customHeight="1" x14ac:dyDescent="0.25">
      <c r="G719" s="110"/>
      <c r="H719" s="110"/>
    </row>
    <row r="720" spans="7:8" ht="15.75" customHeight="1" x14ac:dyDescent="0.25">
      <c r="G720" s="110"/>
      <c r="H720" s="110"/>
    </row>
    <row r="721" spans="7:8" ht="15.75" customHeight="1" x14ac:dyDescent="0.25">
      <c r="G721" s="110"/>
      <c r="H721" s="110"/>
    </row>
    <row r="722" spans="7:8" ht="15.75" customHeight="1" x14ac:dyDescent="0.25">
      <c r="G722" s="110"/>
      <c r="H722" s="110"/>
    </row>
    <row r="723" spans="7:8" ht="15.75" customHeight="1" x14ac:dyDescent="0.25">
      <c r="G723" s="110"/>
      <c r="H723" s="110"/>
    </row>
    <row r="724" spans="7:8" ht="15.75" customHeight="1" x14ac:dyDescent="0.25">
      <c r="G724" s="110"/>
      <c r="H724" s="110"/>
    </row>
    <row r="725" spans="7:8" ht="15.75" customHeight="1" x14ac:dyDescent="0.25">
      <c r="G725" s="110"/>
      <c r="H725" s="110"/>
    </row>
    <row r="726" spans="7:8" ht="15.75" customHeight="1" x14ac:dyDescent="0.25">
      <c r="G726" s="110"/>
      <c r="H726" s="110"/>
    </row>
    <row r="727" spans="7:8" ht="15.75" customHeight="1" x14ac:dyDescent="0.25">
      <c r="G727" s="110"/>
      <c r="H727" s="110"/>
    </row>
    <row r="728" spans="7:8" ht="15.75" customHeight="1" x14ac:dyDescent="0.25">
      <c r="G728" s="110"/>
      <c r="H728" s="110"/>
    </row>
    <row r="729" spans="7:8" ht="15.75" customHeight="1" x14ac:dyDescent="0.25">
      <c r="G729" s="110"/>
      <c r="H729" s="110"/>
    </row>
    <row r="730" spans="7:8" ht="15.75" customHeight="1" x14ac:dyDescent="0.25">
      <c r="G730" s="110"/>
      <c r="H730" s="110"/>
    </row>
    <row r="731" spans="7:8" ht="15.75" customHeight="1" x14ac:dyDescent="0.25">
      <c r="G731" s="110"/>
      <c r="H731" s="110"/>
    </row>
    <row r="732" spans="7:8" ht="15.75" customHeight="1" x14ac:dyDescent="0.25">
      <c r="G732" s="110"/>
      <c r="H732" s="110"/>
    </row>
    <row r="733" spans="7:8" ht="15.75" customHeight="1" x14ac:dyDescent="0.25">
      <c r="G733" s="110"/>
      <c r="H733" s="110"/>
    </row>
    <row r="734" spans="7:8" ht="15.75" customHeight="1" x14ac:dyDescent="0.25">
      <c r="G734" s="110"/>
      <c r="H734" s="110"/>
    </row>
    <row r="735" spans="7:8" ht="15.75" customHeight="1" x14ac:dyDescent="0.25">
      <c r="G735" s="110"/>
      <c r="H735" s="110"/>
    </row>
    <row r="736" spans="7:8" ht="15.75" customHeight="1" x14ac:dyDescent="0.25">
      <c r="G736" s="110"/>
      <c r="H736" s="110"/>
    </row>
    <row r="737" spans="7:8" ht="15.75" customHeight="1" x14ac:dyDescent="0.25">
      <c r="G737" s="110"/>
      <c r="H737" s="110"/>
    </row>
    <row r="738" spans="7:8" ht="15.75" customHeight="1" x14ac:dyDescent="0.25">
      <c r="G738" s="110"/>
      <c r="H738" s="110"/>
    </row>
    <row r="739" spans="7:8" ht="15.75" customHeight="1" x14ac:dyDescent="0.25">
      <c r="G739" s="110"/>
      <c r="H739" s="110"/>
    </row>
    <row r="740" spans="7:8" ht="15.75" customHeight="1" x14ac:dyDescent="0.25">
      <c r="G740" s="110"/>
      <c r="H740" s="110"/>
    </row>
    <row r="741" spans="7:8" ht="15.75" customHeight="1" x14ac:dyDescent="0.25">
      <c r="G741" s="110"/>
      <c r="H741" s="110"/>
    </row>
    <row r="742" spans="7:8" ht="15.75" customHeight="1" x14ac:dyDescent="0.25">
      <c r="G742" s="110"/>
      <c r="H742" s="110"/>
    </row>
    <row r="743" spans="7:8" ht="15.75" customHeight="1" x14ac:dyDescent="0.25">
      <c r="G743" s="110"/>
      <c r="H743" s="110"/>
    </row>
    <row r="744" spans="7:8" ht="15.75" customHeight="1" x14ac:dyDescent="0.25">
      <c r="G744" s="110"/>
      <c r="H744" s="110"/>
    </row>
    <row r="745" spans="7:8" ht="15.75" customHeight="1" x14ac:dyDescent="0.25">
      <c r="G745" s="110"/>
      <c r="H745" s="110"/>
    </row>
    <row r="746" spans="7:8" ht="15.75" customHeight="1" x14ac:dyDescent="0.25">
      <c r="G746" s="110"/>
      <c r="H746" s="110"/>
    </row>
    <row r="747" spans="7:8" ht="15.75" customHeight="1" x14ac:dyDescent="0.25">
      <c r="G747" s="110"/>
      <c r="H747" s="110"/>
    </row>
    <row r="748" spans="7:8" ht="15.75" customHeight="1" x14ac:dyDescent="0.25">
      <c r="G748" s="110"/>
      <c r="H748" s="110"/>
    </row>
    <row r="749" spans="7:8" ht="15.75" customHeight="1" x14ac:dyDescent="0.25">
      <c r="G749" s="110"/>
      <c r="H749" s="110"/>
    </row>
    <row r="750" spans="7:8" ht="15.75" customHeight="1" x14ac:dyDescent="0.25">
      <c r="G750" s="110"/>
      <c r="H750" s="110"/>
    </row>
    <row r="751" spans="7:8" ht="15.75" customHeight="1" x14ac:dyDescent="0.25">
      <c r="G751" s="110"/>
      <c r="H751" s="110"/>
    </row>
    <row r="752" spans="7:8" ht="15.75" customHeight="1" x14ac:dyDescent="0.25">
      <c r="G752" s="110"/>
      <c r="H752" s="110"/>
    </row>
    <row r="753" spans="7:8" ht="15.75" customHeight="1" x14ac:dyDescent="0.25">
      <c r="G753" s="110"/>
      <c r="H753" s="110"/>
    </row>
    <row r="754" spans="7:8" ht="15.75" customHeight="1" x14ac:dyDescent="0.25">
      <c r="G754" s="110"/>
      <c r="H754" s="110"/>
    </row>
    <row r="755" spans="7:8" ht="15.75" customHeight="1" x14ac:dyDescent="0.25">
      <c r="G755" s="110"/>
      <c r="H755" s="110"/>
    </row>
    <row r="756" spans="7:8" ht="15.75" customHeight="1" x14ac:dyDescent="0.25">
      <c r="G756" s="110"/>
      <c r="H756" s="110"/>
    </row>
    <row r="757" spans="7:8" ht="15.75" customHeight="1" x14ac:dyDescent="0.25">
      <c r="G757" s="110"/>
      <c r="H757" s="110"/>
    </row>
    <row r="758" spans="7:8" ht="15.75" customHeight="1" x14ac:dyDescent="0.25">
      <c r="G758" s="110"/>
      <c r="H758" s="110"/>
    </row>
    <row r="759" spans="7:8" ht="15.75" customHeight="1" x14ac:dyDescent="0.25">
      <c r="G759" s="110"/>
      <c r="H759" s="110"/>
    </row>
    <row r="760" spans="7:8" ht="15.75" customHeight="1" x14ac:dyDescent="0.25">
      <c r="G760" s="110"/>
      <c r="H760" s="110"/>
    </row>
    <row r="761" spans="7:8" ht="15.75" customHeight="1" x14ac:dyDescent="0.25">
      <c r="G761" s="110"/>
      <c r="H761" s="110"/>
    </row>
    <row r="762" spans="7:8" ht="15.75" customHeight="1" x14ac:dyDescent="0.25">
      <c r="G762" s="110"/>
      <c r="H762" s="110"/>
    </row>
    <row r="763" spans="7:8" ht="15.75" customHeight="1" x14ac:dyDescent="0.25">
      <c r="G763" s="110"/>
      <c r="H763" s="110"/>
    </row>
    <row r="764" spans="7:8" ht="15.75" customHeight="1" x14ac:dyDescent="0.25">
      <c r="G764" s="110"/>
      <c r="H764" s="110"/>
    </row>
    <row r="765" spans="7:8" ht="15.75" customHeight="1" x14ac:dyDescent="0.25">
      <c r="G765" s="110"/>
      <c r="H765" s="110"/>
    </row>
    <row r="766" spans="7:8" ht="15.75" customHeight="1" x14ac:dyDescent="0.25">
      <c r="G766" s="110"/>
      <c r="H766" s="110"/>
    </row>
    <row r="767" spans="7:8" ht="15.75" customHeight="1" x14ac:dyDescent="0.25">
      <c r="G767" s="110"/>
      <c r="H767" s="110"/>
    </row>
    <row r="768" spans="7:8" ht="15.75" customHeight="1" x14ac:dyDescent="0.25">
      <c r="G768" s="110"/>
      <c r="H768" s="110"/>
    </row>
    <row r="769" spans="7:8" ht="15.75" customHeight="1" x14ac:dyDescent="0.25">
      <c r="G769" s="110"/>
      <c r="H769" s="110"/>
    </row>
    <row r="770" spans="7:8" ht="15.75" customHeight="1" x14ac:dyDescent="0.25">
      <c r="G770" s="110"/>
      <c r="H770" s="110"/>
    </row>
    <row r="771" spans="7:8" ht="15.75" customHeight="1" x14ac:dyDescent="0.25">
      <c r="G771" s="110"/>
      <c r="H771" s="110"/>
    </row>
    <row r="772" spans="7:8" ht="15.75" customHeight="1" x14ac:dyDescent="0.25">
      <c r="G772" s="110"/>
      <c r="H772" s="110"/>
    </row>
    <row r="773" spans="7:8" ht="15.75" customHeight="1" x14ac:dyDescent="0.25">
      <c r="G773" s="110"/>
      <c r="H773" s="110"/>
    </row>
    <row r="774" spans="7:8" ht="15.75" customHeight="1" x14ac:dyDescent="0.25">
      <c r="G774" s="110"/>
      <c r="H774" s="110"/>
    </row>
    <row r="775" spans="7:8" ht="15.75" customHeight="1" x14ac:dyDescent="0.25">
      <c r="G775" s="110"/>
      <c r="H775" s="110"/>
    </row>
    <row r="776" spans="7:8" ht="15.75" customHeight="1" x14ac:dyDescent="0.25">
      <c r="G776" s="110"/>
      <c r="H776" s="110"/>
    </row>
    <row r="777" spans="7:8" ht="15.75" customHeight="1" x14ac:dyDescent="0.25">
      <c r="G777" s="110"/>
      <c r="H777" s="110"/>
    </row>
    <row r="778" spans="7:8" ht="15.75" customHeight="1" x14ac:dyDescent="0.25">
      <c r="G778" s="110"/>
      <c r="H778" s="110"/>
    </row>
    <row r="779" spans="7:8" ht="15.75" customHeight="1" x14ac:dyDescent="0.25">
      <c r="G779" s="110"/>
      <c r="H779" s="110"/>
    </row>
    <row r="780" spans="7:8" ht="15.75" customHeight="1" x14ac:dyDescent="0.25">
      <c r="G780" s="110"/>
      <c r="H780" s="110"/>
    </row>
    <row r="781" spans="7:8" ht="15.75" customHeight="1" x14ac:dyDescent="0.25">
      <c r="G781" s="110"/>
      <c r="H781" s="110"/>
    </row>
    <row r="782" spans="7:8" ht="15.75" customHeight="1" x14ac:dyDescent="0.25">
      <c r="G782" s="110"/>
      <c r="H782" s="110"/>
    </row>
    <row r="783" spans="7:8" ht="15.75" customHeight="1" x14ac:dyDescent="0.25">
      <c r="G783" s="110"/>
      <c r="H783" s="110"/>
    </row>
    <row r="784" spans="7:8" ht="15.75" customHeight="1" x14ac:dyDescent="0.25">
      <c r="G784" s="110"/>
      <c r="H784" s="110"/>
    </row>
    <row r="785" spans="7:8" ht="15.75" customHeight="1" x14ac:dyDescent="0.25">
      <c r="G785" s="110"/>
      <c r="H785" s="110"/>
    </row>
    <row r="786" spans="7:8" ht="15.75" customHeight="1" x14ac:dyDescent="0.25">
      <c r="G786" s="110"/>
      <c r="H786" s="110"/>
    </row>
    <row r="787" spans="7:8" ht="15.75" customHeight="1" x14ac:dyDescent="0.25">
      <c r="G787" s="110"/>
      <c r="H787" s="110"/>
    </row>
    <row r="788" spans="7:8" ht="15.75" customHeight="1" x14ac:dyDescent="0.25">
      <c r="G788" s="110"/>
      <c r="H788" s="110"/>
    </row>
    <row r="789" spans="7:8" ht="15.75" customHeight="1" x14ac:dyDescent="0.25">
      <c r="G789" s="110"/>
      <c r="H789" s="110"/>
    </row>
    <row r="790" spans="7:8" ht="15.75" customHeight="1" x14ac:dyDescent="0.25">
      <c r="G790" s="110"/>
      <c r="H790" s="110"/>
    </row>
    <row r="791" spans="7:8" ht="15.75" customHeight="1" x14ac:dyDescent="0.25">
      <c r="G791" s="110"/>
      <c r="H791" s="110"/>
    </row>
    <row r="792" spans="7:8" ht="15.75" customHeight="1" x14ac:dyDescent="0.25">
      <c r="G792" s="110"/>
      <c r="H792" s="110"/>
    </row>
    <row r="793" spans="7:8" ht="15.75" customHeight="1" x14ac:dyDescent="0.25">
      <c r="G793" s="110"/>
      <c r="H793" s="110"/>
    </row>
    <row r="794" spans="7:8" ht="15.75" customHeight="1" x14ac:dyDescent="0.25">
      <c r="G794" s="110"/>
      <c r="H794" s="110"/>
    </row>
    <row r="795" spans="7:8" ht="15.75" customHeight="1" x14ac:dyDescent="0.25">
      <c r="G795" s="110"/>
      <c r="H795" s="110"/>
    </row>
    <row r="796" spans="7:8" ht="15.75" customHeight="1" x14ac:dyDescent="0.25">
      <c r="G796" s="110"/>
      <c r="H796" s="110"/>
    </row>
    <row r="797" spans="7:8" ht="15.75" customHeight="1" x14ac:dyDescent="0.25">
      <c r="G797" s="110"/>
      <c r="H797" s="110"/>
    </row>
    <row r="798" spans="7:8" ht="15.75" customHeight="1" x14ac:dyDescent="0.25">
      <c r="G798" s="110"/>
      <c r="H798" s="110"/>
    </row>
    <row r="799" spans="7:8" ht="15.75" customHeight="1" x14ac:dyDescent="0.25">
      <c r="G799" s="110"/>
      <c r="H799" s="110"/>
    </row>
    <row r="800" spans="7:8" ht="15.75" customHeight="1" x14ac:dyDescent="0.25">
      <c r="G800" s="110"/>
      <c r="H800" s="110"/>
    </row>
    <row r="801" spans="7:8" ht="15.75" customHeight="1" x14ac:dyDescent="0.25">
      <c r="G801" s="110"/>
      <c r="H801" s="110"/>
    </row>
    <row r="802" spans="7:8" ht="15.75" customHeight="1" x14ac:dyDescent="0.25">
      <c r="G802" s="110"/>
      <c r="H802" s="110"/>
    </row>
    <row r="803" spans="7:8" ht="15.75" customHeight="1" x14ac:dyDescent="0.25">
      <c r="G803" s="110"/>
      <c r="H803" s="110"/>
    </row>
    <row r="804" spans="7:8" ht="15.75" customHeight="1" x14ac:dyDescent="0.25">
      <c r="G804" s="110"/>
      <c r="H804" s="110"/>
    </row>
    <row r="805" spans="7:8" ht="15.75" customHeight="1" x14ac:dyDescent="0.25">
      <c r="G805" s="110"/>
      <c r="H805" s="110"/>
    </row>
    <row r="806" spans="7:8" ht="15.75" customHeight="1" x14ac:dyDescent="0.25">
      <c r="G806" s="110"/>
      <c r="H806" s="110"/>
    </row>
    <row r="807" spans="7:8" ht="15.75" customHeight="1" x14ac:dyDescent="0.25">
      <c r="G807" s="110"/>
      <c r="H807" s="110"/>
    </row>
    <row r="808" spans="7:8" ht="15.75" customHeight="1" x14ac:dyDescent="0.25">
      <c r="G808" s="110"/>
      <c r="H808" s="110"/>
    </row>
    <row r="809" spans="7:8" ht="15.75" customHeight="1" x14ac:dyDescent="0.25">
      <c r="G809" s="110"/>
      <c r="H809" s="110"/>
    </row>
    <row r="810" spans="7:8" ht="15.75" customHeight="1" x14ac:dyDescent="0.25">
      <c r="G810" s="110"/>
      <c r="H810" s="110"/>
    </row>
    <row r="811" spans="7:8" ht="15.75" customHeight="1" x14ac:dyDescent="0.25">
      <c r="G811" s="110"/>
      <c r="H811" s="110"/>
    </row>
    <row r="812" spans="7:8" ht="15.75" customHeight="1" x14ac:dyDescent="0.25">
      <c r="G812" s="110"/>
      <c r="H812" s="110"/>
    </row>
    <row r="813" spans="7:8" ht="15.75" customHeight="1" x14ac:dyDescent="0.25">
      <c r="G813" s="110"/>
      <c r="H813" s="110"/>
    </row>
    <row r="814" spans="7:8" ht="15.75" customHeight="1" x14ac:dyDescent="0.25">
      <c r="G814" s="110"/>
      <c r="H814" s="110"/>
    </row>
    <row r="815" spans="7:8" ht="15.75" customHeight="1" x14ac:dyDescent="0.25">
      <c r="G815" s="110"/>
      <c r="H815" s="110"/>
    </row>
    <row r="816" spans="7:8" ht="15.75" customHeight="1" x14ac:dyDescent="0.25">
      <c r="G816" s="110"/>
      <c r="H816" s="110"/>
    </row>
    <row r="817" spans="7:8" ht="15.75" customHeight="1" x14ac:dyDescent="0.25">
      <c r="G817" s="110"/>
      <c r="H817" s="110"/>
    </row>
    <row r="818" spans="7:8" ht="15.75" customHeight="1" x14ac:dyDescent="0.25">
      <c r="G818" s="110"/>
      <c r="H818" s="110"/>
    </row>
    <row r="819" spans="7:8" ht="15.75" customHeight="1" x14ac:dyDescent="0.25">
      <c r="G819" s="110"/>
      <c r="H819" s="110"/>
    </row>
    <row r="820" spans="7:8" ht="15.75" customHeight="1" x14ac:dyDescent="0.25">
      <c r="G820" s="110"/>
      <c r="H820" s="110"/>
    </row>
    <row r="821" spans="7:8" ht="15.75" customHeight="1" x14ac:dyDescent="0.25">
      <c r="G821" s="110"/>
      <c r="H821" s="110"/>
    </row>
    <row r="822" spans="7:8" ht="15.75" customHeight="1" x14ac:dyDescent="0.25">
      <c r="G822" s="110"/>
      <c r="H822" s="110"/>
    </row>
    <row r="823" spans="7:8" ht="15.75" customHeight="1" x14ac:dyDescent="0.25">
      <c r="G823" s="110"/>
      <c r="H823" s="110"/>
    </row>
    <row r="824" spans="7:8" ht="15.75" customHeight="1" x14ac:dyDescent="0.25">
      <c r="G824" s="110"/>
      <c r="H824" s="110"/>
    </row>
    <row r="825" spans="7:8" ht="15.75" customHeight="1" x14ac:dyDescent="0.25">
      <c r="G825" s="110"/>
      <c r="H825" s="110"/>
    </row>
    <row r="826" spans="7:8" ht="15.75" customHeight="1" x14ac:dyDescent="0.25">
      <c r="G826" s="110"/>
      <c r="H826" s="110"/>
    </row>
    <row r="827" spans="7:8" ht="15.75" customHeight="1" x14ac:dyDescent="0.25">
      <c r="G827" s="110"/>
      <c r="H827" s="110"/>
    </row>
    <row r="828" spans="7:8" ht="15.75" customHeight="1" x14ac:dyDescent="0.25">
      <c r="G828" s="110"/>
      <c r="H828" s="110"/>
    </row>
    <row r="829" spans="7:8" ht="15.75" customHeight="1" x14ac:dyDescent="0.25">
      <c r="G829" s="110"/>
      <c r="H829" s="110"/>
    </row>
    <row r="830" spans="7:8" ht="15.75" customHeight="1" x14ac:dyDescent="0.25">
      <c r="G830" s="110"/>
      <c r="H830" s="110"/>
    </row>
    <row r="831" spans="7:8" ht="15.75" customHeight="1" x14ac:dyDescent="0.25">
      <c r="G831" s="110"/>
      <c r="H831" s="110"/>
    </row>
    <row r="832" spans="7:8" ht="15.75" customHeight="1" x14ac:dyDescent="0.25">
      <c r="G832" s="110"/>
      <c r="H832" s="110"/>
    </row>
    <row r="833" spans="7:8" ht="15.75" customHeight="1" x14ac:dyDescent="0.25">
      <c r="G833" s="110"/>
      <c r="H833" s="110"/>
    </row>
    <row r="834" spans="7:8" ht="15.75" customHeight="1" x14ac:dyDescent="0.25">
      <c r="G834" s="110"/>
      <c r="H834" s="110"/>
    </row>
    <row r="835" spans="7:8" ht="15.75" customHeight="1" x14ac:dyDescent="0.25">
      <c r="G835" s="110"/>
      <c r="H835" s="110"/>
    </row>
    <row r="836" spans="7:8" ht="15.75" customHeight="1" x14ac:dyDescent="0.25">
      <c r="G836" s="110"/>
      <c r="H836" s="110"/>
    </row>
    <row r="837" spans="7:8" ht="15.75" customHeight="1" x14ac:dyDescent="0.25">
      <c r="G837" s="110"/>
      <c r="H837" s="110"/>
    </row>
    <row r="838" spans="7:8" ht="15.75" customHeight="1" x14ac:dyDescent="0.25">
      <c r="G838" s="110"/>
      <c r="H838" s="110"/>
    </row>
    <row r="839" spans="7:8" ht="15.75" customHeight="1" x14ac:dyDescent="0.25">
      <c r="G839" s="110"/>
      <c r="H839" s="110"/>
    </row>
    <row r="840" spans="7:8" ht="15.75" customHeight="1" x14ac:dyDescent="0.25">
      <c r="G840" s="110"/>
      <c r="H840" s="110"/>
    </row>
    <row r="841" spans="7:8" ht="15.75" customHeight="1" x14ac:dyDescent="0.25">
      <c r="G841" s="110"/>
      <c r="H841" s="110"/>
    </row>
    <row r="842" spans="7:8" ht="15.75" customHeight="1" x14ac:dyDescent="0.25">
      <c r="G842" s="110"/>
      <c r="H842" s="110"/>
    </row>
    <row r="843" spans="7:8" ht="15.75" customHeight="1" x14ac:dyDescent="0.25">
      <c r="G843" s="110"/>
      <c r="H843" s="110"/>
    </row>
    <row r="844" spans="7:8" ht="15.75" customHeight="1" x14ac:dyDescent="0.25">
      <c r="G844" s="110"/>
      <c r="H844" s="110"/>
    </row>
    <row r="845" spans="7:8" ht="15.75" customHeight="1" x14ac:dyDescent="0.25">
      <c r="G845" s="110"/>
      <c r="H845" s="110"/>
    </row>
    <row r="846" spans="7:8" ht="15.75" customHeight="1" x14ac:dyDescent="0.25">
      <c r="G846" s="110"/>
      <c r="H846" s="110"/>
    </row>
    <row r="847" spans="7:8" ht="15.75" customHeight="1" x14ac:dyDescent="0.25">
      <c r="G847" s="110"/>
      <c r="H847" s="110"/>
    </row>
    <row r="848" spans="7:8" ht="15.75" customHeight="1" x14ac:dyDescent="0.25">
      <c r="G848" s="110"/>
      <c r="H848" s="110"/>
    </row>
    <row r="849" spans="7:8" ht="15.75" customHeight="1" x14ac:dyDescent="0.25">
      <c r="G849" s="110"/>
      <c r="H849" s="110"/>
    </row>
    <row r="850" spans="7:8" ht="15.75" customHeight="1" x14ac:dyDescent="0.25">
      <c r="G850" s="110"/>
      <c r="H850" s="110"/>
    </row>
    <row r="851" spans="7:8" ht="15.75" customHeight="1" x14ac:dyDescent="0.25">
      <c r="G851" s="110"/>
      <c r="H851" s="110"/>
    </row>
    <row r="852" spans="7:8" ht="15.75" customHeight="1" x14ac:dyDescent="0.25">
      <c r="G852" s="110"/>
      <c r="H852" s="110"/>
    </row>
    <row r="853" spans="7:8" ht="15.75" customHeight="1" x14ac:dyDescent="0.25">
      <c r="G853" s="110"/>
      <c r="H853" s="110"/>
    </row>
    <row r="854" spans="7:8" ht="15.75" customHeight="1" x14ac:dyDescent="0.25">
      <c r="G854" s="110"/>
      <c r="H854" s="110"/>
    </row>
    <row r="855" spans="7:8" ht="15.75" customHeight="1" x14ac:dyDescent="0.25">
      <c r="G855" s="110"/>
      <c r="H855" s="110"/>
    </row>
    <row r="856" spans="7:8" ht="15.75" customHeight="1" x14ac:dyDescent="0.25">
      <c r="G856" s="110"/>
      <c r="H856" s="110"/>
    </row>
    <row r="857" spans="7:8" ht="15.75" customHeight="1" x14ac:dyDescent="0.25">
      <c r="G857" s="110"/>
      <c r="H857" s="110"/>
    </row>
    <row r="858" spans="7:8" ht="15.75" customHeight="1" x14ac:dyDescent="0.25">
      <c r="G858" s="110"/>
      <c r="H858" s="110"/>
    </row>
    <row r="859" spans="7:8" ht="15.75" customHeight="1" x14ac:dyDescent="0.25">
      <c r="G859" s="110"/>
      <c r="H859" s="110"/>
    </row>
    <row r="860" spans="7:8" ht="15.75" customHeight="1" x14ac:dyDescent="0.25">
      <c r="G860" s="110"/>
      <c r="H860" s="110"/>
    </row>
    <row r="861" spans="7:8" ht="15.75" customHeight="1" x14ac:dyDescent="0.25">
      <c r="G861" s="110"/>
      <c r="H861" s="110"/>
    </row>
    <row r="862" spans="7:8" ht="15.75" customHeight="1" x14ac:dyDescent="0.25">
      <c r="G862" s="110"/>
      <c r="H862" s="110"/>
    </row>
    <row r="863" spans="7:8" ht="15.75" customHeight="1" x14ac:dyDescent="0.25">
      <c r="G863" s="110"/>
      <c r="H863" s="110"/>
    </row>
    <row r="864" spans="7:8" ht="15.75" customHeight="1" x14ac:dyDescent="0.25">
      <c r="G864" s="110"/>
      <c r="H864" s="110"/>
    </row>
    <row r="865" spans="7:8" ht="15.75" customHeight="1" x14ac:dyDescent="0.25">
      <c r="G865" s="110"/>
      <c r="H865" s="110"/>
    </row>
    <row r="866" spans="7:8" ht="15.75" customHeight="1" x14ac:dyDescent="0.25">
      <c r="G866" s="110"/>
      <c r="H866" s="110"/>
    </row>
    <row r="867" spans="7:8" ht="15.75" customHeight="1" x14ac:dyDescent="0.25">
      <c r="G867" s="110"/>
      <c r="H867" s="110"/>
    </row>
    <row r="868" spans="7:8" ht="15.75" customHeight="1" x14ac:dyDescent="0.25">
      <c r="G868" s="110"/>
      <c r="H868" s="110"/>
    </row>
    <row r="869" spans="7:8" ht="15.75" customHeight="1" x14ac:dyDescent="0.25">
      <c r="G869" s="110"/>
      <c r="H869" s="110"/>
    </row>
    <row r="870" spans="7:8" ht="15.75" customHeight="1" x14ac:dyDescent="0.25">
      <c r="G870" s="110"/>
      <c r="H870" s="110"/>
    </row>
    <row r="871" spans="7:8" ht="15.75" customHeight="1" x14ac:dyDescent="0.25">
      <c r="G871" s="110"/>
      <c r="H871" s="110"/>
    </row>
    <row r="872" spans="7:8" ht="15.75" customHeight="1" x14ac:dyDescent="0.25">
      <c r="G872" s="110"/>
      <c r="H872" s="110"/>
    </row>
    <row r="873" spans="7:8" ht="15.75" customHeight="1" x14ac:dyDescent="0.25">
      <c r="G873" s="110"/>
      <c r="H873" s="110"/>
    </row>
    <row r="874" spans="7:8" ht="15.75" customHeight="1" x14ac:dyDescent="0.25">
      <c r="G874" s="110"/>
      <c r="H874" s="110"/>
    </row>
    <row r="875" spans="7:8" ht="15.75" customHeight="1" x14ac:dyDescent="0.25">
      <c r="G875" s="110"/>
      <c r="H875" s="110"/>
    </row>
    <row r="876" spans="7:8" ht="15.75" customHeight="1" x14ac:dyDescent="0.25">
      <c r="G876" s="110"/>
      <c r="H876" s="110"/>
    </row>
    <row r="877" spans="7:8" ht="15.75" customHeight="1" x14ac:dyDescent="0.25">
      <c r="G877" s="110"/>
      <c r="H877" s="110"/>
    </row>
    <row r="878" spans="7:8" ht="15.75" customHeight="1" x14ac:dyDescent="0.25">
      <c r="G878" s="110"/>
      <c r="H878" s="110"/>
    </row>
    <row r="879" spans="7:8" ht="15.75" customHeight="1" x14ac:dyDescent="0.25">
      <c r="G879" s="110"/>
      <c r="H879" s="110"/>
    </row>
    <row r="880" spans="7:8" ht="15.75" customHeight="1" x14ac:dyDescent="0.25">
      <c r="G880" s="110"/>
      <c r="H880" s="110"/>
    </row>
    <row r="881" spans="7:8" ht="15.75" customHeight="1" x14ac:dyDescent="0.25">
      <c r="G881" s="110"/>
      <c r="H881" s="110"/>
    </row>
    <row r="882" spans="7:8" ht="15.75" customHeight="1" x14ac:dyDescent="0.25">
      <c r="G882" s="110"/>
      <c r="H882" s="110"/>
    </row>
    <row r="883" spans="7:8" ht="15.75" customHeight="1" x14ac:dyDescent="0.25">
      <c r="G883" s="110"/>
      <c r="H883" s="110"/>
    </row>
    <row r="884" spans="7:8" ht="15.75" customHeight="1" x14ac:dyDescent="0.25">
      <c r="G884" s="110"/>
      <c r="H884" s="110"/>
    </row>
    <row r="885" spans="7:8" ht="15.75" customHeight="1" x14ac:dyDescent="0.25">
      <c r="G885" s="110"/>
      <c r="H885" s="110"/>
    </row>
    <row r="886" spans="7:8" ht="15.75" customHeight="1" x14ac:dyDescent="0.25">
      <c r="G886" s="110"/>
      <c r="H886" s="110"/>
    </row>
    <row r="887" spans="7:8" ht="15.75" customHeight="1" x14ac:dyDescent="0.25">
      <c r="G887" s="110"/>
      <c r="H887" s="110"/>
    </row>
    <row r="888" spans="7:8" ht="15.75" customHeight="1" x14ac:dyDescent="0.25">
      <c r="G888" s="110"/>
      <c r="H888" s="110"/>
    </row>
    <row r="889" spans="7:8" ht="15.75" customHeight="1" x14ac:dyDescent="0.25">
      <c r="G889" s="110"/>
      <c r="H889" s="110"/>
    </row>
    <row r="890" spans="7:8" ht="15.75" customHeight="1" x14ac:dyDescent="0.25">
      <c r="G890" s="110"/>
      <c r="H890" s="110"/>
    </row>
    <row r="891" spans="7:8" ht="15.75" customHeight="1" x14ac:dyDescent="0.25">
      <c r="G891" s="110"/>
      <c r="H891" s="110"/>
    </row>
    <row r="892" spans="7:8" ht="15.75" customHeight="1" x14ac:dyDescent="0.25">
      <c r="G892" s="110"/>
      <c r="H892" s="110"/>
    </row>
    <row r="893" spans="7:8" ht="15.75" customHeight="1" x14ac:dyDescent="0.25">
      <c r="G893" s="110"/>
      <c r="H893" s="110"/>
    </row>
    <row r="894" spans="7:8" ht="15.75" customHeight="1" x14ac:dyDescent="0.25">
      <c r="G894" s="110"/>
      <c r="H894" s="110"/>
    </row>
    <row r="895" spans="7:8" ht="15.75" customHeight="1" x14ac:dyDescent="0.25">
      <c r="G895" s="110"/>
      <c r="H895" s="110"/>
    </row>
    <row r="896" spans="7:8" ht="15.75" customHeight="1" x14ac:dyDescent="0.25">
      <c r="G896" s="110"/>
      <c r="H896" s="110"/>
    </row>
    <row r="897" spans="7:8" ht="15.75" customHeight="1" x14ac:dyDescent="0.25">
      <c r="G897" s="110"/>
      <c r="H897" s="110"/>
    </row>
    <row r="898" spans="7:8" ht="15.75" customHeight="1" x14ac:dyDescent="0.25">
      <c r="G898" s="110"/>
      <c r="H898" s="110"/>
    </row>
    <row r="899" spans="7:8" ht="15.75" customHeight="1" x14ac:dyDescent="0.25">
      <c r="G899" s="110"/>
      <c r="H899" s="110"/>
    </row>
    <row r="900" spans="7:8" ht="15.75" customHeight="1" x14ac:dyDescent="0.25">
      <c r="G900" s="110"/>
      <c r="H900" s="110"/>
    </row>
    <row r="901" spans="7:8" ht="15.75" customHeight="1" x14ac:dyDescent="0.25">
      <c r="G901" s="110"/>
      <c r="H901" s="110"/>
    </row>
    <row r="902" spans="7:8" ht="15.75" customHeight="1" x14ac:dyDescent="0.25">
      <c r="G902" s="110"/>
      <c r="H902" s="110"/>
    </row>
    <row r="903" spans="7:8" ht="15.75" customHeight="1" x14ac:dyDescent="0.25">
      <c r="G903" s="110"/>
      <c r="H903" s="110"/>
    </row>
    <row r="904" spans="7:8" ht="15.75" customHeight="1" x14ac:dyDescent="0.25">
      <c r="G904" s="110"/>
      <c r="H904" s="110"/>
    </row>
    <row r="905" spans="7:8" ht="15.75" customHeight="1" x14ac:dyDescent="0.25">
      <c r="G905" s="110"/>
      <c r="H905" s="110"/>
    </row>
    <row r="906" spans="7:8" ht="15.75" customHeight="1" x14ac:dyDescent="0.25">
      <c r="G906" s="110"/>
      <c r="H906" s="110"/>
    </row>
    <row r="907" spans="7:8" ht="15.75" customHeight="1" x14ac:dyDescent="0.25">
      <c r="G907" s="110"/>
      <c r="H907" s="110"/>
    </row>
    <row r="908" spans="7:8" ht="15.75" customHeight="1" x14ac:dyDescent="0.25">
      <c r="G908" s="110"/>
      <c r="H908" s="110"/>
    </row>
    <row r="909" spans="7:8" ht="15.75" customHeight="1" x14ac:dyDescent="0.25">
      <c r="G909" s="110"/>
      <c r="H909" s="110"/>
    </row>
    <row r="910" spans="7:8" ht="15.75" customHeight="1" x14ac:dyDescent="0.25">
      <c r="G910" s="110"/>
      <c r="H910" s="110"/>
    </row>
    <row r="911" spans="7:8" ht="15.75" customHeight="1" x14ac:dyDescent="0.25">
      <c r="G911" s="110"/>
      <c r="H911" s="110"/>
    </row>
    <row r="912" spans="7:8" ht="15.75" customHeight="1" x14ac:dyDescent="0.25">
      <c r="G912" s="110"/>
      <c r="H912" s="110"/>
    </row>
    <row r="913" spans="7:8" ht="15.75" customHeight="1" x14ac:dyDescent="0.25">
      <c r="G913" s="110"/>
      <c r="H913" s="110"/>
    </row>
    <row r="914" spans="7:8" ht="15.75" customHeight="1" x14ac:dyDescent="0.25">
      <c r="G914" s="110"/>
      <c r="H914" s="110"/>
    </row>
    <row r="915" spans="7:8" ht="15.75" customHeight="1" x14ac:dyDescent="0.25">
      <c r="G915" s="110"/>
      <c r="H915" s="110"/>
    </row>
    <row r="916" spans="7:8" ht="15.75" customHeight="1" x14ac:dyDescent="0.25">
      <c r="G916" s="110"/>
      <c r="H916" s="110"/>
    </row>
    <row r="917" spans="7:8" ht="15.75" customHeight="1" x14ac:dyDescent="0.25">
      <c r="G917" s="110"/>
      <c r="H917" s="110"/>
    </row>
    <row r="918" spans="7:8" ht="15.75" customHeight="1" x14ac:dyDescent="0.25">
      <c r="G918" s="110"/>
      <c r="H918" s="110"/>
    </row>
    <row r="919" spans="7:8" ht="15.75" customHeight="1" x14ac:dyDescent="0.25">
      <c r="G919" s="110"/>
      <c r="H919" s="110"/>
    </row>
    <row r="920" spans="7:8" ht="15.75" customHeight="1" x14ac:dyDescent="0.25">
      <c r="G920" s="110"/>
      <c r="H920" s="110"/>
    </row>
    <row r="921" spans="7:8" ht="15.75" customHeight="1" x14ac:dyDescent="0.25">
      <c r="G921" s="110"/>
      <c r="H921" s="110"/>
    </row>
    <row r="922" spans="7:8" ht="15.75" customHeight="1" x14ac:dyDescent="0.25">
      <c r="G922" s="110"/>
      <c r="H922" s="110"/>
    </row>
    <row r="923" spans="7:8" ht="15.75" customHeight="1" x14ac:dyDescent="0.25">
      <c r="G923" s="110"/>
      <c r="H923" s="110"/>
    </row>
    <row r="924" spans="7:8" ht="15.75" customHeight="1" x14ac:dyDescent="0.25">
      <c r="G924" s="110"/>
      <c r="H924" s="110"/>
    </row>
    <row r="925" spans="7:8" ht="15.75" customHeight="1" x14ac:dyDescent="0.25">
      <c r="G925" s="110"/>
      <c r="H925" s="110"/>
    </row>
    <row r="926" spans="7:8" ht="15.75" customHeight="1" x14ac:dyDescent="0.25">
      <c r="G926" s="110"/>
      <c r="H926" s="110"/>
    </row>
    <row r="927" spans="7:8" ht="15.75" customHeight="1" x14ac:dyDescent="0.25">
      <c r="G927" s="110"/>
      <c r="H927" s="110"/>
    </row>
    <row r="928" spans="7:8" ht="15.75" customHeight="1" x14ac:dyDescent="0.25">
      <c r="G928" s="110"/>
      <c r="H928" s="110"/>
    </row>
    <row r="929" spans="7:8" ht="15.75" customHeight="1" x14ac:dyDescent="0.25">
      <c r="G929" s="110"/>
      <c r="H929" s="110"/>
    </row>
    <row r="930" spans="7:8" ht="15.75" customHeight="1" x14ac:dyDescent="0.25">
      <c r="G930" s="110"/>
      <c r="H930" s="110"/>
    </row>
    <row r="931" spans="7:8" ht="15.75" customHeight="1" x14ac:dyDescent="0.25">
      <c r="G931" s="110"/>
      <c r="H931" s="110"/>
    </row>
    <row r="932" spans="7:8" ht="15.75" customHeight="1" x14ac:dyDescent="0.25">
      <c r="G932" s="110"/>
      <c r="H932" s="110"/>
    </row>
    <row r="933" spans="7:8" ht="15.75" customHeight="1" x14ac:dyDescent="0.25">
      <c r="G933" s="110"/>
      <c r="H933" s="110"/>
    </row>
    <row r="934" spans="7:8" ht="15.75" customHeight="1" x14ac:dyDescent="0.25">
      <c r="G934" s="110"/>
      <c r="H934" s="110"/>
    </row>
    <row r="935" spans="7:8" ht="15.75" customHeight="1" x14ac:dyDescent="0.25">
      <c r="G935" s="110"/>
      <c r="H935" s="110"/>
    </row>
    <row r="936" spans="7:8" ht="15.75" customHeight="1" x14ac:dyDescent="0.25">
      <c r="G936" s="110"/>
      <c r="H936" s="110"/>
    </row>
    <row r="937" spans="7:8" ht="15.75" customHeight="1" x14ac:dyDescent="0.25">
      <c r="G937" s="110"/>
      <c r="H937" s="110"/>
    </row>
    <row r="938" spans="7:8" ht="15.75" customHeight="1" x14ac:dyDescent="0.25">
      <c r="G938" s="110"/>
      <c r="H938" s="110"/>
    </row>
    <row r="939" spans="7:8" ht="15.75" customHeight="1" x14ac:dyDescent="0.25">
      <c r="G939" s="110"/>
      <c r="H939" s="110"/>
    </row>
    <row r="940" spans="7:8" ht="15.75" customHeight="1" x14ac:dyDescent="0.25">
      <c r="G940" s="110"/>
      <c r="H940" s="110"/>
    </row>
    <row r="941" spans="7:8" ht="15.75" customHeight="1" x14ac:dyDescent="0.25">
      <c r="G941" s="110"/>
      <c r="H941" s="110"/>
    </row>
    <row r="942" spans="7:8" ht="15.75" customHeight="1" x14ac:dyDescent="0.25">
      <c r="G942" s="110"/>
      <c r="H942" s="110"/>
    </row>
    <row r="943" spans="7:8" ht="15.75" customHeight="1" x14ac:dyDescent="0.25">
      <c r="G943" s="110"/>
      <c r="H943" s="110"/>
    </row>
    <row r="944" spans="7:8" ht="15.75" customHeight="1" x14ac:dyDescent="0.25">
      <c r="G944" s="110"/>
      <c r="H944" s="110"/>
    </row>
    <row r="945" spans="7:8" ht="15.75" customHeight="1" x14ac:dyDescent="0.25">
      <c r="G945" s="110"/>
      <c r="H945" s="110"/>
    </row>
    <row r="946" spans="7:8" ht="15.75" customHeight="1" x14ac:dyDescent="0.25">
      <c r="G946" s="110"/>
      <c r="H946" s="110"/>
    </row>
    <row r="947" spans="7:8" ht="15.75" customHeight="1" x14ac:dyDescent="0.25">
      <c r="G947" s="110"/>
      <c r="H947" s="110"/>
    </row>
    <row r="948" spans="7:8" ht="15.75" customHeight="1" x14ac:dyDescent="0.25">
      <c r="G948" s="110"/>
      <c r="H948" s="110"/>
    </row>
    <row r="949" spans="7:8" ht="15.75" customHeight="1" x14ac:dyDescent="0.25">
      <c r="G949" s="110"/>
      <c r="H949" s="110"/>
    </row>
    <row r="950" spans="7:8" ht="15.75" customHeight="1" x14ac:dyDescent="0.25">
      <c r="G950" s="110"/>
      <c r="H950" s="110"/>
    </row>
    <row r="951" spans="7:8" ht="15.75" customHeight="1" x14ac:dyDescent="0.25">
      <c r="G951" s="110"/>
      <c r="H951" s="110"/>
    </row>
    <row r="952" spans="7:8" ht="15.75" customHeight="1" x14ac:dyDescent="0.25">
      <c r="G952" s="110"/>
      <c r="H952" s="110"/>
    </row>
    <row r="953" spans="7:8" ht="15.75" customHeight="1" x14ac:dyDescent="0.25">
      <c r="G953" s="110"/>
      <c r="H953" s="110"/>
    </row>
    <row r="954" spans="7:8" ht="15.75" customHeight="1" x14ac:dyDescent="0.25">
      <c r="G954" s="110"/>
      <c r="H954" s="110"/>
    </row>
    <row r="955" spans="7:8" ht="15.75" customHeight="1" x14ac:dyDescent="0.25">
      <c r="G955" s="110"/>
      <c r="H955" s="110"/>
    </row>
    <row r="956" spans="7:8" ht="15.75" customHeight="1" x14ac:dyDescent="0.25">
      <c r="G956" s="110"/>
      <c r="H956" s="110"/>
    </row>
    <row r="957" spans="7:8" ht="15.75" customHeight="1" x14ac:dyDescent="0.25">
      <c r="G957" s="110"/>
      <c r="H957" s="110"/>
    </row>
    <row r="958" spans="7:8" ht="15.75" customHeight="1" x14ac:dyDescent="0.25">
      <c r="G958" s="110"/>
      <c r="H958" s="110"/>
    </row>
    <row r="959" spans="7:8" ht="15.75" customHeight="1" x14ac:dyDescent="0.25">
      <c r="G959" s="110"/>
      <c r="H959" s="110"/>
    </row>
    <row r="960" spans="7:8" ht="15.75" customHeight="1" x14ac:dyDescent="0.25">
      <c r="G960" s="110"/>
      <c r="H960" s="110"/>
    </row>
    <row r="961" spans="7:8" ht="15.75" customHeight="1" x14ac:dyDescent="0.25">
      <c r="G961" s="110"/>
      <c r="H961" s="110"/>
    </row>
    <row r="962" spans="7:8" ht="15.75" customHeight="1" x14ac:dyDescent="0.25">
      <c r="G962" s="110"/>
      <c r="H962" s="110"/>
    </row>
    <row r="963" spans="7:8" ht="15.75" customHeight="1" x14ac:dyDescent="0.25">
      <c r="G963" s="110"/>
      <c r="H963" s="110"/>
    </row>
    <row r="964" spans="7:8" ht="15.75" customHeight="1" x14ac:dyDescent="0.25">
      <c r="G964" s="110"/>
      <c r="H964" s="110"/>
    </row>
    <row r="965" spans="7:8" ht="15.75" customHeight="1" x14ac:dyDescent="0.25">
      <c r="G965" s="110"/>
      <c r="H965" s="110"/>
    </row>
    <row r="966" spans="7:8" ht="15.75" customHeight="1" x14ac:dyDescent="0.25">
      <c r="G966" s="110"/>
      <c r="H966" s="110"/>
    </row>
    <row r="967" spans="7:8" ht="15.75" customHeight="1" x14ac:dyDescent="0.25">
      <c r="G967" s="110"/>
      <c r="H967" s="110"/>
    </row>
    <row r="968" spans="7:8" ht="15.75" customHeight="1" x14ac:dyDescent="0.25">
      <c r="G968" s="110"/>
      <c r="H968" s="110"/>
    </row>
    <row r="969" spans="7:8" ht="15.75" customHeight="1" x14ac:dyDescent="0.25">
      <c r="G969" s="110"/>
      <c r="H969" s="110"/>
    </row>
    <row r="970" spans="7:8" ht="15.75" customHeight="1" x14ac:dyDescent="0.25">
      <c r="G970" s="110"/>
      <c r="H970" s="110"/>
    </row>
    <row r="971" spans="7:8" ht="15.75" customHeight="1" x14ac:dyDescent="0.25">
      <c r="G971" s="110"/>
      <c r="H971" s="110"/>
    </row>
    <row r="972" spans="7:8" ht="15.75" customHeight="1" x14ac:dyDescent="0.25">
      <c r="G972" s="110"/>
      <c r="H972" s="110"/>
    </row>
    <row r="973" spans="7:8" ht="15.75" customHeight="1" x14ac:dyDescent="0.25">
      <c r="G973" s="110"/>
      <c r="H973" s="110"/>
    </row>
    <row r="974" spans="7:8" ht="15.75" customHeight="1" x14ac:dyDescent="0.25">
      <c r="G974" s="110"/>
      <c r="H974" s="110"/>
    </row>
    <row r="975" spans="7:8" ht="15.75" customHeight="1" x14ac:dyDescent="0.25">
      <c r="G975" s="110"/>
      <c r="H975" s="110"/>
    </row>
    <row r="976" spans="7:8" ht="15.75" customHeight="1" x14ac:dyDescent="0.25">
      <c r="G976" s="110"/>
      <c r="H976" s="110"/>
    </row>
    <row r="977" spans="7:8" ht="15.75" customHeight="1" x14ac:dyDescent="0.25">
      <c r="G977" s="110"/>
      <c r="H977" s="110"/>
    </row>
    <row r="978" spans="7:8" ht="15.75" customHeight="1" x14ac:dyDescent="0.25">
      <c r="G978" s="110"/>
      <c r="H978" s="110"/>
    </row>
    <row r="979" spans="7:8" ht="15.75" customHeight="1" x14ac:dyDescent="0.25">
      <c r="G979" s="110"/>
      <c r="H979" s="110"/>
    </row>
    <row r="980" spans="7:8" ht="15.75" customHeight="1" x14ac:dyDescent="0.25">
      <c r="G980" s="110"/>
      <c r="H980" s="110"/>
    </row>
    <row r="981" spans="7:8" ht="15.75" customHeight="1" x14ac:dyDescent="0.25">
      <c r="G981" s="110"/>
      <c r="H981" s="110"/>
    </row>
    <row r="982" spans="7:8" ht="15.75" customHeight="1" x14ac:dyDescent="0.25">
      <c r="G982" s="110"/>
      <c r="H982" s="110"/>
    </row>
    <row r="983" spans="7:8" ht="15.75" customHeight="1" x14ac:dyDescent="0.25">
      <c r="G983" s="110"/>
      <c r="H983" s="110"/>
    </row>
    <row r="984" spans="7:8" ht="15.75" customHeight="1" x14ac:dyDescent="0.25">
      <c r="G984" s="110"/>
      <c r="H984" s="110"/>
    </row>
    <row r="985" spans="7:8" ht="15.75" customHeight="1" x14ac:dyDescent="0.25">
      <c r="G985" s="110"/>
      <c r="H985" s="110"/>
    </row>
    <row r="986" spans="7:8" ht="15.75" customHeight="1" x14ac:dyDescent="0.25">
      <c r="G986" s="110"/>
      <c r="H986" s="110"/>
    </row>
    <row r="987" spans="7:8" ht="15.75" customHeight="1" x14ac:dyDescent="0.25">
      <c r="G987" s="110"/>
      <c r="H987" s="110"/>
    </row>
    <row r="988" spans="7:8" ht="15.75" customHeight="1" x14ac:dyDescent="0.25">
      <c r="G988" s="110"/>
      <c r="H988" s="110"/>
    </row>
    <row r="989" spans="7:8" ht="15.75" customHeight="1" x14ac:dyDescent="0.25">
      <c r="G989" s="110"/>
      <c r="H989" s="110"/>
    </row>
    <row r="990" spans="7:8" ht="15.75" customHeight="1" x14ac:dyDescent="0.25">
      <c r="G990" s="110"/>
      <c r="H990" s="110"/>
    </row>
    <row r="991" spans="7:8" ht="15.75" customHeight="1" x14ac:dyDescent="0.25">
      <c r="G991" s="110"/>
      <c r="H991" s="110"/>
    </row>
    <row r="992" spans="7:8" ht="15.75" customHeight="1" x14ac:dyDescent="0.25">
      <c r="G992" s="110"/>
      <c r="H992" s="110"/>
    </row>
    <row r="993" spans="7:8" ht="15.75" customHeight="1" x14ac:dyDescent="0.25">
      <c r="G993" s="110"/>
      <c r="H993" s="110"/>
    </row>
    <row r="994" spans="7:8" ht="15.75" customHeight="1" x14ac:dyDescent="0.25">
      <c r="G994" s="110"/>
      <c r="H994" s="110"/>
    </row>
    <row r="995" spans="7:8" ht="15.75" customHeight="1" x14ac:dyDescent="0.25">
      <c r="G995" s="110"/>
      <c r="H995" s="110"/>
    </row>
    <row r="996" spans="7:8" ht="15.75" customHeight="1" x14ac:dyDescent="0.25">
      <c r="G996" s="110"/>
      <c r="H996" s="110"/>
    </row>
    <row r="997" spans="7:8" ht="15.75" customHeight="1" x14ac:dyDescent="0.25">
      <c r="G997" s="110"/>
      <c r="H997" s="110"/>
    </row>
    <row r="998" spans="7:8" ht="15.75" customHeight="1" x14ac:dyDescent="0.25">
      <c r="G998" s="110"/>
      <c r="H998" s="110"/>
    </row>
    <row r="999" spans="7:8" ht="15.75" customHeight="1" x14ac:dyDescent="0.25">
      <c r="G999" s="110"/>
      <c r="H999" s="110"/>
    </row>
    <row r="1000" spans="7:8" ht="15.75" customHeight="1" x14ac:dyDescent="0.25">
      <c r="G1000" s="110"/>
      <c r="H1000" s="110"/>
    </row>
  </sheetData>
  <autoFilter ref="A9:J58"/>
  <mergeCells count="2">
    <mergeCell ref="A7:F7"/>
    <mergeCell ref="A60:B60"/>
  </mergeCells>
  <pageMargins left="0.7" right="0.7" top="0.75" bottom="0.75" header="0" footer="0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9" workbookViewId="0"/>
  </sheetViews>
  <sheetFormatPr baseColWidth="10" defaultColWidth="14.42578125" defaultRowHeight="15" customHeight="1" x14ac:dyDescent="0.25"/>
  <cols>
    <col min="1" max="1" width="56.5703125" customWidth="1"/>
    <col min="2" max="2" width="19" customWidth="1"/>
    <col min="3" max="3" width="18.7109375" customWidth="1"/>
    <col min="4" max="4" width="23.28515625" customWidth="1"/>
    <col min="5" max="5" width="11" customWidth="1"/>
    <col min="6" max="6" width="14.140625" customWidth="1"/>
    <col min="7" max="8" width="11" customWidth="1"/>
    <col min="9" max="26" width="9" customWidth="1"/>
  </cols>
  <sheetData>
    <row r="1" spans="1:26" x14ac:dyDescent="0.25">
      <c r="A1" s="149"/>
      <c r="B1" s="14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9"/>
      <c r="B2" s="14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49"/>
      <c r="B3" s="149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49"/>
      <c r="B4" s="14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49"/>
      <c r="B5" s="14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151"/>
      <c r="B6" s="151"/>
      <c r="C6" s="6"/>
      <c r="D6" s="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0.5" customHeight="1" x14ac:dyDescent="0.25">
      <c r="A7" s="110"/>
      <c r="B7" s="110"/>
    </row>
    <row r="8" spans="1:26" ht="12.75" customHeight="1" x14ac:dyDescent="0.25">
      <c r="A8" s="152" t="str">
        <f>+resgral!A7</f>
        <v>ORDENANZA N° 7091/2020</v>
      </c>
      <c r="B8" s="175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5.75" customHeight="1" x14ac:dyDescent="0.25">
      <c r="A9" s="400" t="s">
        <v>1</v>
      </c>
      <c r="B9" s="372"/>
      <c r="C9" s="372"/>
      <c r="D9" s="372"/>
    </row>
    <row r="11" spans="1:26" ht="15.75" customHeight="1" x14ac:dyDescent="0.25">
      <c r="A11" s="400" t="s">
        <v>638</v>
      </c>
      <c r="B11" s="372"/>
      <c r="C11" s="372"/>
      <c r="D11" s="372"/>
      <c r="E11" s="229"/>
      <c r="F11" s="229"/>
      <c r="G11" s="22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79" t="s">
        <v>639</v>
      </c>
      <c r="B13" s="230" t="s">
        <v>640</v>
      </c>
      <c r="C13" s="230" t="s">
        <v>641</v>
      </c>
      <c r="D13" s="230" t="s">
        <v>642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405"/>
      <c r="B14" s="231" t="s">
        <v>643</v>
      </c>
      <c r="C14" s="231" t="s">
        <v>644</v>
      </c>
      <c r="D14" s="231" t="s">
        <v>645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406"/>
      <c r="B15" s="231">
        <v>2020</v>
      </c>
      <c r="C15" s="231">
        <v>2021</v>
      </c>
      <c r="D15" s="231" t="s">
        <v>646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1"/>
      <c r="B16" s="14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1" t="s">
        <v>647</v>
      </c>
      <c r="B17" s="4">
        <f>+comparación!G16</f>
        <v>2842215769.0300002</v>
      </c>
      <c r="C17" s="4">
        <f>+comparación!H16</f>
        <v>3413064237</v>
      </c>
      <c r="D17" s="23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x14ac:dyDescent="0.25">
      <c r="A18" s="1" t="s">
        <v>648</v>
      </c>
      <c r="B18" s="233">
        <f>-comparación!G22</f>
        <v>-39362167</v>
      </c>
      <c r="C18" s="233">
        <f>-comparación!H22</f>
        <v>-63380809</v>
      </c>
      <c r="D18" s="232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x14ac:dyDescent="0.25">
      <c r="A19" s="1"/>
      <c r="B19" s="4">
        <f t="shared" ref="B19:C19" si="0">SUM(B17:B18)</f>
        <v>2802853602.0300002</v>
      </c>
      <c r="C19" s="4">
        <f t="shared" si="0"/>
        <v>3349683428</v>
      </c>
      <c r="D19" s="23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1" t="s">
        <v>649</v>
      </c>
      <c r="B20" s="4">
        <f>+comparación!G25</f>
        <v>767601587.04999995</v>
      </c>
      <c r="C20" s="4">
        <f>+comparación!H25</f>
        <v>1139951369</v>
      </c>
      <c r="D20" s="23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1"/>
      <c r="B21" s="1"/>
      <c r="C21" s="1"/>
      <c r="D21" s="23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231" t="s">
        <v>650</v>
      </c>
      <c r="B22" s="235">
        <f t="shared" ref="B22:C22" si="1">+B19+B20</f>
        <v>3570455189.0799999</v>
      </c>
      <c r="C22" s="235">
        <f t="shared" si="1"/>
        <v>4489634797</v>
      </c>
      <c r="D22" s="23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1"/>
      <c r="B23" s="1"/>
      <c r="C23" s="1"/>
      <c r="D23" s="23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" t="s">
        <v>651</v>
      </c>
      <c r="B24" s="1"/>
      <c r="C24" s="1"/>
      <c r="D24" s="23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" t="s">
        <v>652</v>
      </c>
      <c r="B25" s="1"/>
      <c r="C25" s="1"/>
      <c r="D25" s="23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93" t="s">
        <v>653</v>
      </c>
      <c r="B26" s="4">
        <f>-comparación!G28</f>
        <v>-557426585.15999997</v>
      </c>
      <c r="C26" s="4">
        <f>-comparación!H28</f>
        <v>-930926500</v>
      </c>
      <c r="D26" s="234"/>
      <c r="E26" s="1"/>
      <c r="F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" t="s">
        <v>654</v>
      </c>
      <c r="B27" s="4"/>
      <c r="C27" s="236"/>
      <c r="D27" s="23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93" t="s">
        <v>655</v>
      </c>
      <c r="B28" s="4">
        <f>-comparación!G29</f>
        <v>-500000</v>
      </c>
      <c r="C28" s="4">
        <f>-comparación!H29</f>
        <v>-1000000</v>
      </c>
      <c r="D28" s="234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1" t="s">
        <v>656</v>
      </c>
      <c r="B29" s="4"/>
      <c r="C29" s="236"/>
      <c r="D29" s="23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1" t="s">
        <v>657</v>
      </c>
      <c r="B30" s="4"/>
      <c r="C30" s="4"/>
      <c r="D30" s="2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" t="s">
        <v>658</v>
      </c>
      <c r="B31" s="4"/>
      <c r="C31" s="236"/>
      <c r="D31" s="23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" t="s">
        <v>659</v>
      </c>
      <c r="B32" s="4"/>
      <c r="C32" s="4"/>
      <c r="D32" s="23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93" t="s">
        <v>660</v>
      </c>
      <c r="B33" s="4">
        <f>-comparación!G30</f>
        <v>-132000000</v>
      </c>
      <c r="C33" s="4">
        <f>-comparación!$H$30</f>
        <v>-38650000</v>
      </c>
      <c r="D33" s="234"/>
      <c r="E33" s="1"/>
      <c r="F33" s="4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25">
      <c r="A34" s="1"/>
      <c r="B34" s="1"/>
      <c r="C34" s="4"/>
      <c r="D34" s="234"/>
      <c r="E34" s="1"/>
      <c r="F34" s="4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5">
      <c r="A35" s="237" t="s">
        <v>661</v>
      </c>
      <c r="B35" s="235">
        <f t="shared" ref="B35:C35" si="2">SUM(B22:B34)</f>
        <v>2880528603.9200001</v>
      </c>
      <c r="C35" s="235">
        <f t="shared" si="2"/>
        <v>3519058297</v>
      </c>
      <c r="D35" s="238">
        <f>+C35/B35-1</f>
        <v>0.2216710128172481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407" t="s">
        <v>662</v>
      </c>
      <c r="B36" s="408"/>
      <c r="C36" s="409"/>
      <c r="D36" s="239">
        <f>+supuestos!B13</f>
        <v>0.28999999999999998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/>
    <row r="38" spans="1:26" ht="15.75" customHeight="1" x14ac:dyDescent="0.25"/>
    <row r="39" spans="1:26" ht="15.75" customHeight="1" x14ac:dyDescent="0.25"/>
    <row r="40" spans="1:26" ht="15.75" customHeight="1" x14ac:dyDescent="0.25"/>
    <row r="41" spans="1:26" ht="15.75" customHeight="1" x14ac:dyDescent="0.25"/>
    <row r="42" spans="1:26" ht="15.75" customHeight="1" x14ac:dyDescent="0.25"/>
    <row r="43" spans="1:26" ht="15.75" customHeight="1" x14ac:dyDescent="0.25"/>
    <row r="44" spans="1:26" ht="15.75" customHeight="1" x14ac:dyDescent="0.25"/>
    <row r="45" spans="1:26" ht="15.75" customHeight="1" x14ac:dyDescent="0.25"/>
    <row r="46" spans="1:26" ht="15.75" customHeight="1" x14ac:dyDescent="0.25"/>
    <row r="47" spans="1:26" ht="15.75" customHeight="1" x14ac:dyDescent="0.25"/>
    <row r="48" spans="1:26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">
    <mergeCell ref="A9:D9"/>
    <mergeCell ref="A11:D11"/>
    <mergeCell ref="A13:A15"/>
    <mergeCell ref="A36:C36"/>
  </mergeCells>
  <pageMargins left="0.7" right="0.7" top="0.75" bottom="0.75" header="0" footer="0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1" workbookViewId="0"/>
  </sheetViews>
  <sheetFormatPr baseColWidth="10" defaultColWidth="14.42578125" defaultRowHeight="15" customHeight="1" x14ac:dyDescent="0.25"/>
  <cols>
    <col min="1" max="1" width="44" customWidth="1"/>
    <col min="2" max="2" width="18" customWidth="1"/>
    <col min="3" max="3" width="17.28515625" customWidth="1"/>
    <col min="4" max="4" width="12" customWidth="1"/>
    <col min="5" max="5" width="1.7109375" customWidth="1"/>
    <col min="6" max="6" width="29.28515625" customWidth="1"/>
    <col min="7" max="7" width="18.42578125" customWidth="1"/>
    <col min="8" max="8" width="18" customWidth="1"/>
    <col min="9" max="9" width="11.42578125" customWidth="1"/>
    <col min="10" max="10" width="14.140625" customWidth="1"/>
    <col min="11" max="11" width="17.140625" customWidth="1"/>
    <col min="12" max="12" width="11" customWidth="1"/>
    <col min="13" max="26" width="9" customWidth="1"/>
  </cols>
  <sheetData>
    <row r="1" spans="1:26" x14ac:dyDescent="0.25">
      <c r="A1" s="149"/>
      <c r="C1" s="1"/>
      <c r="D1" s="1"/>
      <c r="E1" s="1"/>
      <c r="F1" s="1"/>
      <c r="G1" s="1"/>
      <c r="H1" s="1"/>
      <c r="I1" s="1"/>
      <c r="J1" s="1"/>
      <c r="K1" s="24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49"/>
      <c r="B2" s="1"/>
      <c r="C2" s="1"/>
      <c r="D2" s="1"/>
      <c r="E2" s="1"/>
      <c r="F2" s="1"/>
      <c r="G2" s="1"/>
      <c r="H2" s="1"/>
      <c r="I2" s="1"/>
      <c r="J2" s="1"/>
      <c r="K2" s="24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49"/>
      <c r="B3" s="1"/>
      <c r="C3" s="1"/>
      <c r="D3" s="1"/>
      <c r="E3" s="1"/>
      <c r="F3" s="1"/>
      <c r="G3" s="1"/>
      <c r="H3" s="1"/>
      <c r="I3" s="1"/>
      <c r="J3" s="1"/>
      <c r="K3" s="24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49"/>
      <c r="B4" s="1"/>
      <c r="C4" s="1"/>
      <c r="D4" s="1"/>
      <c r="E4" s="1"/>
      <c r="F4" s="1"/>
      <c r="G4" s="1"/>
      <c r="H4" s="1"/>
      <c r="I4" s="1"/>
      <c r="J4" s="1"/>
      <c r="K4" s="24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25">
      <c r="A5" s="151"/>
      <c r="B5" s="6"/>
      <c r="C5" s="6"/>
      <c r="D5" s="6"/>
      <c r="E5" s="6"/>
      <c r="F5" s="6"/>
      <c r="G5" s="6"/>
      <c r="H5" s="6"/>
      <c r="I5" s="6"/>
      <c r="J5" s="6"/>
      <c r="K5" s="240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.5" customHeight="1" x14ac:dyDescent="0.25">
      <c r="A6" s="110"/>
      <c r="K6" s="31"/>
    </row>
    <row r="7" spans="1:26" ht="12.75" customHeight="1" x14ac:dyDescent="0.25">
      <c r="A7" s="152" t="str">
        <f>+'anexo A'!A8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29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400" t="s">
        <v>1</v>
      </c>
      <c r="B8" s="372"/>
      <c r="C8" s="372"/>
      <c r="D8" s="372"/>
      <c r="E8" s="372"/>
      <c r="F8" s="372"/>
      <c r="G8" s="372"/>
      <c r="H8" s="372"/>
      <c r="I8" s="372"/>
      <c r="J8" s="1"/>
      <c r="K8" s="24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 x14ac:dyDescent="0.3">
      <c r="A9" s="1"/>
      <c r="B9" s="4"/>
      <c r="C9" s="1"/>
      <c r="D9" s="1"/>
      <c r="E9" s="1"/>
      <c r="F9" s="241"/>
      <c r="G9" s="241"/>
      <c r="H9" s="241"/>
      <c r="I9" s="241"/>
      <c r="J9" s="1"/>
      <c r="K9" s="24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412" t="s">
        <v>2</v>
      </c>
      <c r="B10" s="372"/>
      <c r="C10" s="372"/>
      <c r="D10" s="372"/>
      <c r="E10" s="372"/>
      <c r="F10" s="372"/>
      <c r="G10" s="372"/>
      <c r="H10" s="372"/>
      <c r="I10" s="372"/>
      <c r="J10" s="1"/>
      <c r="K10" s="240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412" t="s">
        <v>663</v>
      </c>
      <c r="B11" s="372"/>
      <c r="C11" s="372"/>
      <c r="D11" s="372"/>
      <c r="E11" s="372"/>
      <c r="F11" s="372"/>
      <c r="G11" s="372"/>
      <c r="H11" s="372"/>
      <c r="I11" s="372"/>
      <c r="J11" s="1"/>
      <c r="K11" s="240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413" t="s">
        <v>664</v>
      </c>
      <c r="B12" s="372"/>
      <c r="C12" s="372"/>
      <c r="D12" s="372"/>
      <c r="E12" s="372"/>
      <c r="F12" s="372"/>
      <c r="G12" s="372"/>
      <c r="H12" s="372"/>
      <c r="I12" s="372"/>
      <c r="J12" s="1"/>
      <c r="K12" s="240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 x14ac:dyDescent="0.25">
      <c r="A13" s="1"/>
      <c r="B13" s="4"/>
      <c r="C13" s="1"/>
      <c r="D13" s="1"/>
      <c r="E13" s="1"/>
      <c r="F13" s="243"/>
      <c r="G13" s="243"/>
      <c r="H13" s="243"/>
      <c r="I13" s="243"/>
      <c r="J13" s="1"/>
      <c r="K13" s="24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51.75" customHeight="1" x14ac:dyDescent="0.25">
      <c r="A14" s="244" t="s">
        <v>665</v>
      </c>
      <c r="B14" s="244" t="s">
        <v>666</v>
      </c>
      <c r="C14" s="245" t="s">
        <v>667</v>
      </c>
      <c r="D14" s="246" t="s">
        <v>668</v>
      </c>
      <c r="E14" s="247"/>
      <c r="F14" s="244" t="s">
        <v>669</v>
      </c>
      <c r="G14" s="244" t="s">
        <v>666</v>
      </c>
      <c r="H14" s="245" t="s">
        <v>667</v>
      </c>
      <c r="I14" s="246" t="s">
        <v>668</v>
      </c>
      <c r="J14" s="1"/>
      <c r="K14" s="24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1"/>
      <c r="B15" s="248"/>
      <c r="C15" s="4"/>
      <c r="D15" s="1"/>
      <c r="E15" s="1"/>
      <c r="F15" s="1"/>
      <c r="G15" s="248"/>
      <c r="H15" s="4"/>
      <c r="I15" s="1"/>
      <c r="J15" s="1"/>
      <c r="K15" s="240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249" t="s">
        <v>7</v>
      </c>
      <c r="B16" s="250">
        <f t="shared" ref="B16:C16" si="0">+B18+B21+B25</f>
        <v>3094070208.0799999</v>
      </c>
      <c r="C16" s="235">
        <f t="shared" si="0"/>
        <v>3868381613</v>
      </c>
      <c r="D16" s="251">
        <f>+C16/B16-1</f>
        <v>0.25025657236152132</v>
      </c>
      <c r="E16" s="4"/>
      <c r="F16" s="193" t="s">
        <v>8</v>
      </c>
      <c r="G16" s="250">
        <f>+G18+G22+G23</f>
        <v>2842215769.0300002</v>
      </c>
      <c r="H16" s="235">
        <f>H18+H22+H23</f>
        <v>3413064237</v>
      </c>
      <c r="I16" s="251">
        <f>+H16/G16-1</f>
        <v>0.20084628133803539</v>
      </c>
      <c r="J16" s="1"/>
      <c r="K16" s="25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249"/>
      <c r="B17" s="250"/>
      <c r="C17" s="253"/>
      <c r="D17" s="251"/>
      <c r="E17" s="1"/>
      <c r="F17" s="1"/>
      <c r="G17" s="4"/>
      <c r="H17" s="4"/>
      <c r="I17" s="254"/>
      <c r="J17" s="1"/>
      <c r="K17" s="240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193" t="s">
        <v>211</v>
      </c>
      <c r="B18" s="250">
        <f t="shared" ref="B18:C18" si="1">SUM(B19:B20)</f>
        <v>1224577578.0799999</v>
      </c>
      <c r="C18" s="235">
        <f t="shared" si="1"/>
        <v>1389734316</v>
      </c>
      <c r="D18" s="251">
        <f>+C18/B18-1</f>
        <v>0.13486833409031318</v>
      </c>
      <c r="E18" s="4"/>
      <c r="F18" s="193" t="s">
        <v>266</v>
      </c>
      <c r="G18" s="250">
        <f t="shared" ref="G18:H18" si="2">G19+G20+G21</f>
        <v>2647657540.1700001</v>
      </c>
      <c r="H18" s="235">
        <f t="shared" si="2"/>
        <v>3173725467</v>
      </c>
      <c r="I18" s="251">
        <f>+H18/G18-1</f>
        <v>0.1986918318734765</v>
      </c>
      <c r="J18" s="1"/>
      <c r="K18" s="240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1" t="s">
        <v>670</v>
      </c>
      <c r="B19" s="4">
        <v>1224577578.0799999</v>
      </c>
      <c r="C19" s="255">
        <f>+resgral!B16</f>
        <v>1389734316</v>
      </c>
      <c r="D19" s="254"/>
      <c r="E19" s="4"/>
      <c r="F19" s="1" t="s">
        <v>671</v>
      </c>
      <c r="G19" s="4">
        <v>1085645459</v>
      </c>
      <c r="H19" s="255">
        <f>+resgral!F16</f>
        <v>1192301919</v>
      </c>
      <c r="I19" s="251"/>
      <c r="J19" s="60"/>
      <c r="K19" s="240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1" t="s">
        <v>672</v>
      </c>
      <c r="B20" s="4">
        <v>0</v>
      </c>
      <c r="C20" s="255">
        <f>+resgral!B17</f>
        <v>0</v>
      </c>
      <c r="D20" s="254"/>
      <c r="E20" s="4"/>
      <c r="F20" s="1" t="s">
        <v>673</v>
      </c>
      <c r="G20" s="4">
        <v>165759707</v>
      </c>
      <c r="H20" s="255">
        <f>+resgral!F17</f>
        <v>215868838</v>
      </c>
      <c r="I20" s="251"/>
      <c r="J20" s="232"/>
      <c r="K20" s="240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193" t="s">
        <v>221</v>
      </c>
      <c r="B21" s="250">
        <f t="shared" ref="B21:C21" si="3">+SUM(B22:B24)</f>
        <v>963643730</v>
      </c>
      <c r="C21" s="255">
        <f t="shared" si="3"/>
        <v>1417483589</v>
      </c>
      <c r="D21" s="251">
        <f>+C21/B21-1</f>
        <v>0.47096229121939071</v>
      </c>
      <c r="E21" s="1"/>
      <c r="F21" s="1" t="s">
        <v>674</v>
      </c>
      <c r="G21" s="4">
        <v>1396252374.1700001</v>
      </c>
      <c r="H21" s="255">
        <f>+resgral!F18</f>
        <v>1765554710</v>
      </c>
      <c r="I21" s="251"/>
      <c r="J21" s="60"/>
      <c r="K21" s="240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1" t="s">
        <v>675</v>
      </c>
      <c r="B22" s="4">
        <v>963643730</v>
      </c>
      <c r="C22" s="255">
        <f>+resgral!B19</f>
        <v>1417483589</v>
      </c>
      <c r="D22" s="254"/>
      <c r="E22" s="4"/>
      <c r="F22" s="1" t="s">
        <v>350</v>
      </c>
      <c r="G22" s="4">
        <v>39362167</v>
      </c>
      <c r="H22" s="255">
        <f>+resgral!F19</f>
        <v>63380809</v>
      </c>
      <c r="I22" s="251"/>
      <c r="J22" s="254"/>
      <c r="K22" s="240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1" t="s">
        <v>676</v>
      </c>
      <c r="B23" s="4"/>
      <c r="C23" s="255">
        <f>+resgral!B20</f>
        <v>0</v>
      </c>
      <c r="D23" s="254"/>
      <c r="E23" s="4"/>
      <c r="F23" s="1" t="s">
        <v>677</v>
      </c>
      <c r="G23" s="4">
        <v>155196061.86000001</v>
      </c>
      <c r="H23" s="255">
        <f>+resgral!F20</f>
        <v>175957961</v>
      </c>
      <c r="I23" s="251"/>
      <c r="J23" s="254"/>
      <c r="K23" s="240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" t="s">
        <v>678</v>
      </c>
      <c r="B24" s="4">
        <v>0</v>
      </c>
      <c r="C24" s="255">
        <f>+resgral!B21</f>
        <v>0</v>
      </c>
      <c r="D24" s="254"/>
      <c r="E24" s="4"/>
      <c r="F24" s="1"/>
      <c r="G24" s="4"/>
      <c r="H24" s="4"/>
      <c r="I24" s="254"/>
      <c r="J24" s="1"/>
      <c r="K24" s="240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93" t="s">
        <v>679</v>
      </c>
      <c r="B25" s="250">
        <f t="shared" ref="B25:C25" si="4">SUM(B26:B27)</f>
        <v>905848900</v>
      </c>
      <c r="C25" s="235">
        <f t="shared" si="4"/>
        <v>1061163708</v>
      </c>
      <c r="D25" s="251">
        <f>+C25/B25-1</f>
        <v>0.17145774311808504</v>
      </c>
      <c r="E25" s="1"/>
      <c r="F25" s="193" t="s">
        <v>246</v>
      </c>
      <c r="G25" s="250">
        <f>SUM(G27:G30)</f>
        <v>767601587.04999995</v>
      </c>
      <c r="H25" s="235">
        <f>SUM(H27:H31)</f>
        <v>1139951369</v>
      </c>
      <c r="I25" s="251">
        <f>+H25/G25-1</f>
        <v>0.48508208976090339</v>
      </c>
      <c r="J25" s="1"/>
      <c r="K25" s="240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1" t="s">
        <v>680</v>
      </c>
      <c r="B26" s="4">
        <v>576700080</v>
      </c>
      <c r="C26" s="255">
        <f>+resgral!B23</f>
        <v>831063438</v>
      </c>
      <c r="D26" s="254"/>
      <c r="E26" s="4"/>
      <c r="F26" s="1"/>
      <c r="G26" s="4"/>
      <c r="H26" s="4"/>
      <c r="I26" s="254"/>
      <c r="J26" s="60"/>
      <c r="K26" s="240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" t="s">
        <v>681</v>
      </c>
      <c r="B27" s="4">
        <v>329148820</v>
      </c>
      <c r="C27" s="255">
        <f>+resgral!B24</f>
        <v>230100270</v>
      </c>
      <c r="D27" s="254"/>
      <c r="E27" s="1"/>
      <c r="F27" s="1" t="s">
        <v>682</v>
      </c>
      <c r="G27" s="4">
        <v>77675001.890000001</v>
      </c>
      <c r="H27" s="255">
        <f>+resgral!F22</f>
        <v>169374869</v>
      </c>
      <c r="I27" s="254"/>
      <c r="J27" s="254"/>
      <c r="K27" s="240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"/>
      <c r="B28" s="1"/>
      <c r="C28" s="1"/>
      <c r="D28" s="4"/>
      <c r="E28" s="4"/>
      <c r="F28" s="1" t="s">
        <v>683</v>
      </c>
      <c r="G28" s="4">
        <v>557426585.15999997</v>
      </c>
      <c r="H28" s="255">
        <f>+resgral!F23</f>
        <v>930926500</v>
      </c>
      <c r="I28" s="254"/>
      <c r="J28" s="60"/>
      <c r="K28" s="240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1"/>
      <c r="B29" s="4"/>
      <c r="C29" s="232"/>
      <c r="D29" s="254"/>
      <c r="E29" s="4"/>
      <c r="F29" s="1" t="s">
        <v>684</v>
      </c>
      <c r="G29" s="4">
        <v>500000</v>
      </c>
      <c r="H29" s="255">
        <f>+resgral!F24</f>
        <v>1000000</v>
      </c>
      <c r="I29" s="254"/>
      <c r="J29" s="60"/>
      <c r="K29" s="240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249" t="s">
        <v>29</v>
      </c>
      <c r="B30" s="250">
        <f t="shared" ref="B30:C30" si="5">+SUM(B31:B36)</f>
        <v>156483940</v>
      </c>
      <c r="C30" s="235">
        <f t="shared" si="5"/>
        <v>31380728</v>
      </c>
      <c r="D30" s="251">
        <f>+C30/B30-1</f>
        <v>-0.79946358712593768</v>
      </c>
      <c r="E30" s="4"/>
      <c r="F30" s="1" t="s">
        <v>685</v>
      </c>
      <c r="G30" s="4">
        <v>132000000</v>
      </c>
      <c r="H30" s="255">
        <f>+resgral!F25</f>
        <v>38650000</v>
      </c>
      <c r="I30" s="254"/>
      <c r="J30" s="60"/>
      <c r="K30" s="240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" t="s">
        <v>686</v>
      </c>
      <c r="B31" s="4">
        <v>0</v>
      </c>
      <c r="C31" s="255">
        <f>+resgral!B26</f>
        <v>0</v>
      </c>
      <c r="D31" s="254"/>
      <c r="E31" s="4"/>
      <c r="F31" s="1"/>
      <c r="G31" s="4"/>
      <c r="H31" s="4"/>
      <c r="I31" s="254"/>
      <c r="J31" s="60"/>
      <c r="K31" s="240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" t="s">
        <v>687</v>
      </c>
      <c r="B32" s="4">
        <v>70090</v>
      </c>
      <c r="C32" s="255">
        <f>+resgral!B27</f>
        <v>84108</v>
      </c>
      <c r="D32" s="254"/>
      <c r="E32" s="1"/>
      <c r="F32" s="193" t="s">
        <v>32</v>
      </c>
      <c r="G32" s="250">
        <f>+G34+G35</f>
        <v>353654828</v>
      </c>
      <c r="H32" s="235">
        <f>SUM(H34:H35)</f>
        <v>308135646</v>
      </c>
      <c r="I32" s="251">
        <f>+H32/G32-1</f>
        <v>-0.1287107608778354</v>
      </c>
      <c r="J32" s="4"/>
      <c r="K32" s="240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" t="s">
        <v>688</v>
      </c>
      <c r="B33" s="4">
        <v>13850</v>
      </c>
      <c r="C33" s="255">
        <f>+resgral!B28</f>
        <v>16620</v>
      </c>
      <c r="D33" s="254"/>
      <c r="E33" s="4"/>
      <c r="F33" s="1"/>
      <c r="G33" s="4"/>
      <c r="H33" s="4"/>
      <c r="I33" s="254"/>
      <c r="J33" s="4"/>
      <c r="K33" s="240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1" t="s">
        <v>689</v>
      </c>
      <c r="B34" s="4">
        <v>0</v>
      </c>
      <c r="C34" s="255">
        <f>+resgral!B30</f>
        <v>0</v>
      </c>
      <c r="D34" s="254"/>
      <c r="E34" s="1"/>
      <c r="F34" s="1" t="s">
        <v>690</v>
      </c>
      <c r="G34" s="256">
        <v>47491944</v>
      </c>
      <c r="H34" s="255">
        <f>+resgral!F27</f>
        <v>51181140</v>
      </c>
      <c r="I34" s="254"/>
      <c r="J34" s="254"/>
      <c r="K34" s="240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" t="s">
        <v>691</v>
      </c>
      <c r="B35" s="4">
        <v>11400000</v>
      </c>
      <c r="C35" s="255">
        <f>+resgral!B31</f>
        <v>0</v>
      </c>
      <c r="D35" s="254"/>
      <c r="E35" s="4"/>
      <c r="F35" s="1" t="s">
        <v>692</v>
      </c>
      <c r="G35" s="256">
        <v>306162884</v>
      </c>
      <c r="H35" s="255">
        <f>+resgral!F28</f>
        <v>256954506</v>
      </c>
      <c r="I35" s="4"/>
      <c r="J35" s="254"/>
      <c r="K35" s="240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" t="s">
        <v>693</v>
      </c>
      <c r="B36" s="4">
        <v>145000000</v>
      </c>
      <c r="C36" s="255">
        <f>+resgral!B29</f>
        <v>31280000</v>
      </c>
      <c r="D36" s="254"/>
      <c r="E36" s="4"/>
      <c r="F36" s="1"/>
      <c r="G36" s="256"/>
      <c r="H36" s="255"/>
      <c r="I36" s="4"/>
      <c r="J36" s="254"/>
      <c r="K36" s="240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25">
      <c r="A37" s="1"/>
      <c r="B37" s="4"/>
      <c r="C37" s="4"/>
      <c r="D37" s="254"/>
      <c r="E37" s="1"/>
      <c r="F37" s="1"/>
      <c r="G37" s="1"/>
      <c r="H37" s="4"/>
      <c r="I37" s="254"/>
      <c r="J37" s="1"/>
      <c r="K37" s="240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5">
      <c r="A38" s="193" t="s">
        <v>41</v>
      </c>
      <c r="B38" s="250">
        <f t="shared" ref="B38:C38" si="6">+B16+B30</f>
        <v>3250554148.0799999</v>
      </c>
      <c r="C38" s="235">
        <f t="shared" si="6"/>
        <v>3899762341</v>
      </c>
      <c r="D38" s="251">
        <f t="shared" ref="D38:D39" si="7">+C38/B38-1</f>
        <v>0.19972231297960907</v>
      </c>
      <c r="E38" s="4"/>
      <c r="F38" s="193" t="s">
        <v>40</v>
      </c>
      <c r="G38" s="235">
        <f t="shared" ref="G38:H38" si="8">G16+G25+G32</f>
        <v>3963472184.0799999</v>
      </c>
      <c r="H38" s="235">
        <f t="shared" si="8"/>
        <v>4861151252</v>
      </c>
      <c r="I38" s="257">
        <f>+H38/G38-1</f>
        <v>0.22648804538749889</v>
      </c>
      <c r="J38" s="1"/>
      <c r="K38" s="240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93" t="s">
        <v>42</v>
      </c>
      <c r="B39" s="250">
        <f t="shared" ref="B39:C39" si="9">SUM(B40:B44)</f>
        <v>712918036</v>
      </c>
      <c r="C39" s="235">
        <f t="shared" si="9"/>
        <v>961388911</v>
      </c>
      <c r="D39" s="251">
        <f t="shared" si="7"/>
        <v>0.34852656610303523</v>
      </c>
      <c r="E39" s="4"/>
      <c r="F39" s="1"/>
      <c r="G39" s="4"/>
      <c r="H39" s="4"/>
      <c r="I39" s="1"/>
      <c r="J39" s="1"/>
      <c r="K39" s="240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 t="s">
        <v>694</v>
      </c>
      <c r="B40" s="4">
        <v>246162884</v>
      </c>
      <c r="C40" s="255">
        <f>+resgral!B34</f>
        <v>358698931</v>
      </c>
      <c r="D40" s="254"/>
      <c r="E40" s="4"/>
      <c r="F40" s="1"/>
      <c r="G40" s="4"/>
      <c r="H40" s="4"/>
      <c r="I40" s="1"/>
      <c r="J40" s="1"/>
      <c r="K40" s="240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1" t="s">
        <v>695</v>
      </c>
      <c r="B41" s="4">
        <v>4200000</v>
      </c>
      <c r="C41" s="255">
        <f>+resgral!B38</f>
        <v>0</v>
      </c>
      <c r="D41" s="254"/>
      <c r="E41" s="4"/>
      <c r="F41" s="1"/>
      <c r="G41" s="258">
        <v>2019</v>
      </c>
      <c r="H41" s="258">
        <v>2020</v>
      </c>
      <c r="I41" s="1"/>
      <c r="J41" s="1"/>
      <c r="K41" s="240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1" t="s">
        <v>696</v>
      </c>
      <c r="B42" s="4">
        <v>0</v>
      </c>
      <c r="C42" s="255">
        <f>+resgral!B39</f>
        <v>0</v>
      </c>
      <c r="D42" s="254"/>
      <c r="E42" s="1"/>
      <c r="F42" s="242" t="s">
        <v>48</v>
      </c>
      <c r="G42" s="258" t="s">
        <v>5</v>
      </c>
      <c r="H42" s="258" t="s">
        <v>5</v>
      </c>
      <c r="I42" s="258"/>
      <c r="J42" s="1"/>
      <c r="K42" s="240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" t="s">
        <v>697</v>
      </c>
      <c r="B43" s="4">
        <v>423762024</v>
      </c>
      <c r="C43" s="255">
        <f>+resgral!B40</f>
        <v>466138226</v>
      </c>
      <c r="D43" s="254"/>
      <c r="E43" s="250"/>
      <c r="F43" s="1" t="s">
        <v>698</v>
      </c>
      <c r="G43" s="4">
        <f t="shared" ref="G43:H43" si="10">+B45</f>
        <v>3963472184.0799999</v>
      </c>
      <c r="H43" s="4">
        <f t="shared" si="10"/>
        <v>4861151252</v>
      </c>
      <c r="I43" s="1"/>
      <c r="J43" s="1"/>
      <c r="K43" s="259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25">
      <c r="A44" s="1" t="s">
        <v>699</v>
      </c>
      <c r="B44" s="4">
        <v>38793128</v>
      </c>
      <c r="C44" s="255">
        <f>+resgral!B41</f>
        <v>136551754</v>
      </c>
      <c r="D44" s="254"/>
      <c r="E44" s="1"/>
      <c r="F44" s="1" t="s">
        <v>700</v>
      </c>
      <c r="G44" s="4">
        <f t="shared" ref="G44:H44" si="11">G38</f>
        <v>3963472184.0799999</v>
      </c>
      <c r="H44" s="4">
        <f t="shared" si="11"/>
        <v>4861151252</v>
      </c>
      <c r="I44" s="253"/>
      <c r="J44" s="1"/>
      <c r="K44" s="240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25">
      <c r="A45" s="249" t="s">
        <v>701</v>
      </c>
      <c r="B45" s="235">
        <f t="shared" ref="B45:C45" si="12">+B38+B39</f>
        <v>3963472184.0799999</v>
      </c>
      <c r="C45" s="260">
        <f t="shared" si="12"/>
        <v>4861151252</v>
      </c>
      <c r="D45" s="257">
        <f>+C45/B45-1</f>
        <v>0.22648804538749889</v>
      </c>
      <c r="E45" s="1"/>
      <c r="F45" s="242" t="s">
        <v>702</v>
      </c>
      <c r="G45" s="235">
        <f t="shared" ref="G45:H45" si="13">G43-G44</f>
        <v>0</v>
      </c>
      <c r="H45" s="235">
        <f t="shared" si="13"/>
        <v>0</v>
      </c>
      <c r="I45" s="250"/>
      <c r="J45" s="1"/>
      <c r="K45" s="240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4"/>
      <c r="C46" s="4"/>
      <c r="D46" s="1"/>
      <c r="E46" s="1"/>
      <c r="F46" s="1"/>
      <c r="G46" s="1"/>
      <c r="H46" s="1"/>
      <c r="I46" s="1"/>
      <c r="J46" s="1"/>
      <c r="K46" s="240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414" t="s">
        <v>703</v>
      </c>
      <c r="B47" s="372"/>
      <c r="C47" s="372"/>
      <c r="D47" s="372"/>
      <c r="E47" s="372"/>
      <c r="F47" s="372"/>
      <c r="G47" s="372"/>
      <c r="H47" s="372"/>
      <c r="I47" s="372"/>
      <c r="J47" s="372"/>
      <c r="K47" s="240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410" t="s">
        <v>704</v>
      </c>
      <c r="B48" s="372"/>
      <c r="C48" s="372"/>
      <c r="D48" s="372"/>
      <c r="E48" s="372"/>
      <c r="F48" s="372"/>
      <c r="G48" s="372"/>
      <c r="H48" s="372"/>
      <c r="I48" s="372"/>
      <c r="J48" s="372"/>
      <c r="K48" s="240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410" t="s">
        <v>705</v>
      </c>
      <c r="B49" s="372"/>
      <c r="C49" s="372"/>
      <c r="D49" s="372"/>
      <c r="E49" s="372"/>
      <c r="F49" s="372"/>
      <c r="G49" s="372"/>
      <c r="H49" s="372"/>
      <c r="I49" s="372"/>
      <c r="J49" s="372"/>
      <c r="K49" s="240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410" t="s">
        <v>706</v>
      </c>
      <c r="B50" s="372"/>
      <c r="C50" s="372"/>
      <c r="D50" s="372"/>
      <c r="E50" s="372"/>
      <c r="F50" s="372"/>
      <c r="G50" s="372"/>
      <c r="H50" s="372"/>
      <c r="I50" s="372"/>
      <c r="J50" s="372"/>
      <c r="K50" s="240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411" t="s">
        <v>707</v>
      </c>
      <c r="B51" s="372"/>
      <c r="C51" s="372"/>
      <c r="D51" s="372"/>
      <c r="E51" s="372"/>
      <c r="F51" s="372"/>
      <c r="G51" s="372"/>
      <c r="H51" s="372"/>
      <c r="I51" s="372"/>
      <c r="J51" s="372"/>
      <c r="K51" s="240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5.5" customHeight="1" x14ac:dyDescent="0.25">
      <c r="K52" s="31"/>
    </row>
    <row r="53" spans="1:26" ht="15.75" customHeight="1" x14ac:dyDescent="0.25">
      <c r="K53" s="31"/>
    </row>
    <row r="54" spans="1:26" ht="15.75" customHeight="1" x14ac:dyDescent="0.25">
      <c r="K54" s="31"/>
    </row>
    <row r="55" spans="1:26" ht="15.75" customHeight="1" x14ac:dyDescent="0.25">
      <c r="K55" s="31"/>
    </row>
    <row r="56" spans="1:26" ht="15.75" customHeight="1" x14ac:dyDescent="0.25">
      <c r="K56" s="31"/>
    </row>
    <row r="57" spans="1:26" ht="15.75" customHeight="1" x14ac:dyDescent="0.25">
      <c r="K57" s="31"/>
    </row>
    <row r="58" spans="1:26" ht="15.75" customHeight="1" x14ac:dyDescent="0.25">
      <c r="K58" s="31"/>
    </row>
    <row r="59" spans="1:26" ht="15.75" customHeight="1" x14ac:dyDescent="0.25">
      <c r="K59" s="31"/>
    </row>
    <row r="60" spans="1:26" ht="15.75" customHeight="1" x14ac:dyDescent="0.25">
      <c r="K60" s="31"/>
    </row>
    <row r="61" spans="1:26" ht="15.75" customHeight="1" x14ac:dyDescent="0.25">
      <c r="K61" s="31"/>
    </row>
    <row r="62" spans="1:26" ht="15.75" customHeight="1" x14ac:dyDescent="0.25">
      <c r="K62" s="31"/>
    </row>
    <row r="63" spans="1:26" ht="15.75" customHeight="1" x14ac:dyDescent="0.25">
      <c r="K63" s="31"/>
    </row>
    <row r="64" spans="1:26" ht="15.75" customHeight="1" x14ac:dyDescent="0.25">
      <c r="K64" s="31"/>
    </row>
    <row r="65" spans="11:11" ht="15.75" customHeight="1" x14ac:dyDescent="0.25">
      <c r="K65" s="31"/>
    </row>
    <row r="66" spans="11:11" ht="15.75" customHeight="1" x14ac:dyDescent="0.25">
      <c r="K66" s="31"/>
    </row>
    <row r="67" spans="11:11" ht="15.75" customHeight="1" x14ac:dyDescent="0.25">
      <c r="K67" s="31"/>
    </row>
    <row r="68" spans="11:11" ht="15.75" customHeight="1" x14ac:dyDescent="0.25">
      <c r="K68" s="31"/>
    </row>
    <row r="69" spans="11:11" ht="15.75" customHeight="1" x14ac:dyDescent="0.25">
      <c r="K69" s="31"/>
    </row>
    <row r="70" spans="11:11" ht="15.75" customHeight="1" x14ac:dyDescent="0.25">
      <c r="K70" s="31"/>
    </row>
    <row r="71" spans="11:11" ht="15.75" customHeight="1" x14ac:dyDescent="0.25">
      <c r="K71" s="31"/>
    </row>
    <row r="72" spans="11:11" ht="15.75" customHeight="1" x14ac:dyDescent="0.25">
      <c r="K72" s="31"/>
    </row>
    <row r="73" spans="11:11" ht="15.75" customHeight="1" x14ac:dyDescent="0.25">
      <c r="K73" s="31"/>
    </row>
    <row r="74" spans="11:11" ht="15.75" customHeight="1" x14ac:dyDescent="0.25">
      <c r="K74" s="31"/>
    </row>
    <row r="75" spans="11:11" ht="15.75" customHeight="1" x14ac:dyDescent="0.25">
      <c r="K75" s="31"/>
    </row>
    <row r="76" spans="11:11" ht="15.75" customHeight="1" x14ac:dyDescent="0.25">
      <c r="K76" s="31"/>
    </row>
    <row r="77" spans="11:11" ht="15.75" customHeight="1" x14ac:dyDescent="0.25">
      <c r="K77" s="31"/>
    </row>
    <row r="78" spans="11:11" ht="15.75" customHeight="1" x14ac:dyDescent="0.25">
      <c r="K78" s="31"/>
    </row>
    <row r="79" spans="11:11" ht="15.75" customHeight="1" x14ac:dyDescent="0.25">
      <c r="K79" s="31"/>
    </row>
    <row r="80" spans="11:11" ht="15.75" customHeight="1" x14ac:dyDescent="0.25">
      <c r="K80" s="31"/>
    </row>
    <row r="81" spans="11:11" ht="15.75" customHeight="1" x14ac:dyDescent="0.25">
      <c r="K81" s="31"/>
    </row>
    <row r="82" spans="11:11" ht="15.75" customHeight="1" x14ac:dyDescent="0.25">
      <c r="K82" s="31"/>
    </row>
    <row r="83" spans="11:11" ht="15.75" customHeight="1" x14ac:dyDescent="0.25">
      <c r="K83" s="31"/>
    </row>
    <row r="84" spans="11:11" ht="15.75" customHeight="1" x14ac:dyDescent="0.25">
      <c r="K84" s="31"/>
    </row>
    <row r="85" spans="11:11" ht="15.75" customHeight="1" x14ac:dyDescent="0.25">
      <c r="K85" s="31"/>
    </row>
    <row r="86" spans="11:11" ht="15.75" customHeight="1" x14ac:dyDescent="0.25">
      <c r="K86" s="31"/>
    </row>
    <row r="87" spans="11:11" ht="15.75" customHeight="1" x14ac:dyDescent="0.25">
      <c r="K87" s="31"/>
    </row>
    <row r="88" spans="11:11" ht="15.75" customHeight="1" x14ac:dyDescent="0.25">
      <c r="K88" s="31"/>
    </row>
    <row r="89" spans="11:11" ht="15.75" customHeight="1" x14ac:dyDescent="0.25">
      <c r="K89" s="31"/>
    </row>
    <row r="90" spans="11:11" ht="15.75" customHeight="1" x14ac:dyDescent="0.25">
      <c r="K90" s="31"/>
    </row>
    <row r="91" spans="11:11" ht="15.75" customHeight="1" x14ac:dyDescent="0.25">
      <c r="K91" s="31"/>
    </row>
    <row r="92" spans="11:11" ht="15.75" customHeight="1" x14ac:dyDescent="0.25">
      <c r="K92" s="31"/>
    </row>
    <row r="93" spans="11:11" ht="15.75" customHeight="1" x14ac:dyDescent="0.25">
      <c r="K93" s="31"/>
    </row>
    <row r="94" spans="11:11" ht="15.75" customHeight="1" x14ac:dyDescent="0.25">
      <c r="K94" s="31"/>
    </row>
    <row r="95" spans="11:11" ht="15.75" customHeight="1" x14ac:dyDescent="0.25">
      <c r="K95" s="31"/>
    </row>
    <row r="96" spans="11:11" ht="15.75" customHeight="1" x14ac:dyDescent="0.25">
      <c r="K96" s="31"/>
    </row>
    <row r="97" spans="11:11" ht="15.75" customHeight="1" x14ac:dyDescent="0.25">
      <c r="K97" s="31"/>
    </row>
    <row r="98" spans="11:11" ht="15.75" customHeight="1" x14ac:dyDescent="0.25">
      <c r="K98" s="31"/>
    </row>
    <row r="99" spans="11:11" ht="15.75" customHeight="1" x14ac:dyDescent="0.25">
      <c r="K99" s="31"/>
    </row>
    <row r="100" spans="11:11" ht="15.75" customHeight="1" x14ac:dyDescent="0.25">
      <c r="K100" s="31"/>
    </row>
    <row r="101" spans="11:11" ht="15.75" customHeight="1" x14ac:dyDescent="0.25">
      <c r="K101" s="31"/>
    </row>
    <row r="102" spans="11:11" ht="15.75" customHeight="1" x14ac:dyDescent="0.25">
      <c r="K102" s="31"/>
    </row>
    <row r="103" spans="11:11" ht="15.75" customHeight="1" x14ac:dyDescent="0.25">
      <c r="K103" s="31"/>
    </row>
    <row r="104" spans="11:11" ht="15.75" customHeight="1" x14ac:dyDescent="0.25">
      <c r="K104" s="31"/>
    </row>
    <row r="105" spans="11:11" ht="15.75" customHeight="1" x14ac:dyDescent="0.25">
      <c r="K105" s="31"/>
    </row>
    <row r="106" spans="11:11" ht="15.75" customHeight="1" x14ac:dyDescent="0.25">
      <c r="K106" s="31"/>
    </row>
    <row r="107" spans="11:11" ht="15.75" customHeight="1" x14ac:dyDescent="0.25">
      <c r="K107" s="31"/>
    </row>
    <row r="108" spans="11:11" ht="15.75" customHeight="1" x14ac:dyDescent="0.25">
      <c r="K108" s="31"/>
    </row>
    <row r="109" spans="11:11" ht="15.75" customHeight="1" x14ac:dyDescent="0.25">
      <c r="K109" s="31"/>
    </row>
    <row r="110" spans="11:11" ht="15.75" customHeight="1" x14ac:dyDescent="0.25">
      <c r="K110" s="31"/>
    </row>
    <row r="111" spans="11:11" ht="15.75" customHeight="1" x14ac:dyDescent="0.25">
      <c r="K111" s="31"/>
    </row>
    <row r="112" spans="11:11" ht="15.75" customHeight="1" x14ac:dyDescent="0.25">
      <c r="K112" s="31"/>
    </row>
    <row r="113" spans="11:11" ht="15.75" customHeight="1" x14ac:dyDescent="0.25">
      <c r="K113" s="31"/>
    </row>
    <row r="114" spans="11:11" ht="15.75" customHeight="1" x14ac:dyDescent="0.25">
      <c r="K114" s="31"/>
    </row>
    <row r="115" spans="11:11" ht="15.75" customHeight="1" x14ac:dyDescent="0.25">
      <c r="K115" s="31"/>
    </row>
    <row r="116" spans="11:11" ht="15.75" customHeight="1" x14ac:dyDescent="0.25">
      <c r="K116" s="31"/>
    </row>
    <row r="117" spans="11:11" ht="15.75" customHeight="1" x14ac:dyDescent="0.25">
      <c r="K117" s="31"/>
    </row>
    <row r="118" spans="11:11" ht="15.75" customHeight="1" x14ac:dyDescent="0.25">
      <c r="K118" s="31"/>
    </row>
    <row r="119" spans="11:11" ht="15.75" customHeight="1" x14ac:dyDescent="0.25">
      <c r="K119" s="31"/>
    </row>
    <row r="120" spans="11:11" ht="15.75" customHeight="1" x14ac:dyDescent="0.25">
      <c r="K120" s="31"/>
    </row>
    <row r="121" spans="11:11" ht="15.75" customHeight="1" x14ac:dyDescent="0.25">
      <c r="K121" s="31"/>
    </row>
    <row r="122" spans="11:11" ht="15.75" customHeight="1" x14ac:dyDescent="0.25">
      <c r="K122" s="31"/>
    </row>
    <row r="123" spans="11:11" ht="15.75" customHeight="1" x14ac:dyDescent="0.25">
      <c r="K123" s="31"/>
    </row>
    <row r="124" spans="11:11" ht="15.75" customHeight="1" x14ac:dyDescent="0.25">
      <c r="K124" s="31"/>
    </row>
    <row r="125" spans="11:11" ht="15.75" customHeight="1" x14ac:dyDescent="0.25">
      <c r="K125" s="31"/>
    </row>
    <row r="126" spans="11:11" ht="15.75" customHeight="1" x14ac:dyDescent="0.25">
      <c r="K126" s="31"/>
    </row>
    <row r="127" spans="11:11" ht="15.75" customHeight="1" x14ac:dyDescent="0.25">
      <c r="K127" s="31"/>
    </row>
    <row r="128" spans="11:11" ht="15.75" customHeight="1" x14ac:dyDescent="0.25">
      <c r="K128" s="31"/>
    </row>
    <row r="129" spans="11:11" ht="15.75" customHeight="1" x14ac:dyDescent="0.25">
      <c r="K129" s="31"/>
    </row>
    <row r="130" spans="11:11" ht="15.75" customHeight="1" x14ac:dyDescent="0.25">
      <c r="K130" s="31"/>
    </row>
    <row r="131" spans="11:11" ht="15.75" customHeight="1" x14ac:dyDescent="0.25">
      <c r="K131" s="31"/>
    </row>
    <row r="132" spans="11:11" ht="15.75" customHeight="1" x14ac:dyDescent="0.25">
      <c r="K132" s="31"/>
    </row>
    <row r="133" spans="11:11" ht="15.75" customHeight="1" x14ac:dyDescent="0.25">
      <c r="K133" s="31"/>
    </row>
    <row r="134" spans="11:11" ht="15.75" customHeight="1" x14ac:dyDescent="0.25">
      <c r="K134" s="31"/>
    </row>
    <row r="135" spans="11:11" ht="15.75" customHeight="1" x14ac:dyDescent="0.25">
      <c r="K135" s="31"/>
    </row>
    <row r="136" spans="11:11" ht="15.75" customHeight="1" x14ac:dyDescent="0.25">
      <c r="K136" s="31"/>
    </row>
    <row r="137" spans="11:11" ht="15.75" customHeight="1" x14ac:dyDescent="0.25">
      <c r="K137" s="31"/>
    </row>
    <row r="138" spans="11:11" ht="15.75" customHeight="1" x14ac:dyDescent="0.25">
      <c r="K138" s="31"/>
    </row>
    <row r="139" spans="11:11" ht="15.75" customHeight="1" x14ac:dyDescent="0.25">
      <c r="K139" s="31"/>
    </row>
    <row r="140" spans="11:11" ht="15.75" customHeight="1" x14ac:dyDescent="0.25">
      <c r="K140" s="31"/>
    </row>
    <row r="141" spans="11:11" ht="15.75" customHeight="1" x14ac:dyDescent="0.25">
      <c r="K141" s="31"/>
    </row>
    <row r="142" spans="11:11" ht="15.75" customHeight="1" x14ac:dyDescent="0.25">
      <c r="K142" s="31"/>
    </row>
    <row r="143" spans="11:11" ht="15.75" customHeight="1" x14ac:dyDescent="0.25">
      <c r="K143" s="31"/>
    </row>
    <row r="144" spans="11:11" ht="15.75" customHeight="1" x14ac:dyDescent="0.25">
      <c r="K144" s="31"/>
    </row>
    <row r="145" spans="11:11" ht="15.75" customHeight="1" x14ac:dyDescent="0.25">
      <c r="K145" s="31"/>
    </row>
    <row r="146" spans="11:11" ht="15.75" customHeight="1" x14ac:dyDescent="0.25">
      <c r="K146" s="31"/>
    </row>
    <row r="147" spans="11:11" ht="15.75" customHeight="1" x14ac:dyDescent="0.25">
      <c r="K147" s="31"/>
    </row>
    <row r="148" spans="11:11" ht="15.75" customHeight="1" x14ac:dyDescent="0.25">
      <c r="K148" s="31"/>
    </row>
    <row r="149" spans="11:11" ht="15.75" customHeight="1" x14ac:dyDescent="0.25">
      <c r="K149" s="31"/>
    </row>
    <row r="150" spans="11:11" ht="15.75" customHeight="1" x14ac:dyDescent="0.25">
      <c r="K150" s="31"/>
    </row>
    <row r="151" spans="11:11" ht="15.75" customHeight="1" x14ac:dyDescent="0.25">
      <c r="K151" s="31"/>
    </row>
    <row r="152" spans="11:11" ht="15.75" customHeight="1" x14ac:dyDescent="0.25">
      <c r="K152" s="31"/>
    </row>
    <row r="153" spans="11:11" ht="15.75" customHeight="1" x14ac:dyDescent="0.25">
      <c r="K153" s="31"/>
    </row>
    <row r="154" spans="11:11" ht="15.75" customHeight="1" x14ac:dyDescent="0.25">
      <c r="K154" s="31"/>
    </row>
    <row r="155" spans="11:11" ht="15.75" customHeight="1" x14ac:dyDescent="0.25">
      <c r="K155" s="31"/>
    </row>
    <row r="156" spans="11:11" ht="15.75" customHeight="1" x14ac:dyDescent="0.25">
      <c r="K156" s="31"/>
    </row>
    <row r="157" spans="11:11" ht="15.75" customHeight="1" x14ac:dyDescent="0.25">
      <c r="K157" s="31"/>
    </row>
    <row r="158" spans="11:11" ht="15.75" customHeight="1" x14ac:dyDescent="0.25">
      <c r="K158" s="31"/>
    </row>
    <row r="159" spans="11:11" ht="15.75" customHeight="1" x14ac:dyDescent="0.25">
      <c r="K159" s="31"/>
    </row>
    <row r="160" spans="11:11" ht="15.75" customHeight="1" x14ac:dyDescent="0.25">
      <c r="K160" s="31"/>
    </row>
    <row r="161" spans="11:11" ht="15.75" customHeight="1" x14ac:dyDescent="0.25">
      <c r="K161" s="31"/>
    </row>
    <row r="162" spans="11:11" ht="15.75" customHeight="1" x14ac:dyDescent="0.25">
      <c r="K162" s="31"/>
    </row>
    <row r="163" spans="11:11" ht="15.75" customHeight="1" x14ac:dyDescent="0.25">
      <c r="K163" s="31"/>
    </row>
    <row r="164" spans="11:11" ht="15.75" customHeight="1" x14ac:dyDescent="0.25">
      <c r="K164" s="31"/>
    </row>
    <row r="165" spans="11:11" ht="15.75" customHeight="1" x14ac:dyDescent="0.25">
      <c r="K165" s="31"/>
    </row>
    <row r="166" spans="11:11" ht="15.75" customHeight="1" x14ac:dyDescent="0.25">
      <c r="K166" s="31"/>
    </row>
    <row r="167" spans="11:11" ht="15.75" customHeight="1" x14ac:dyDescent="0.25">
      <c r="K167" s="31"/>
    </row>
    <row r="168" spans="11:11" ht="15.75" customHeight="1" x14ac:dyDescent="0.25">
      <c r="K168" s="31"/>
    </row>
    <row r="169" spans="11:11" ht="15.75" customHeight="1" x14ac:dyDescent="0.25">
      <c r="K169" s="31"/>
    </row>
    <row r="170" spans="11:11" ht="15.75" customHeight="1" x14ac:dyDescent="0.25">
      <c r="K170" s="31"/>
    </row>
    <row r="171" spans="11:11" ht="15.75" customHeight="1" x14ac:dyDescent="0.25">
      <c r="K171" s="31"/>
    </row>
    <row r="172" spans="11:11" ht="15.75" customHeight="1" x14ac:dyDescent="0.25">
      <c r="K172" s="31"/>
    </row>
    <row r="173" spans="11:11" ht="15.75" customHeight="1" x14ac:dyDescent="0.25">
      <c r="K173" s="31"/>
    </row>
    <row r="174" spans="11:11" ht="15.75" customHeight="1" x14ac:dyDescent="0.25">
      <c r="K174" s="31"/>
    </row>
    <row r="175" spans="11:11" ht="15.75" customHeight="1" x14ac:dyDescent="0.25">
      <c r="K175" s="31"/>
    </row>
    <row r="176" spans="11:11" ht="15.75" customHeight="1" x14ac:dyDescent="0.25">
      <c r="K176" s="31"/>
    </row>
    <row r="177" spans="11:11" ht="15.75" customHeight="1" x14ac:dyDescent="0.25">
      <c r="K177" s="31"/>
    </row>
    <row r="178" spans="11:11" ht="15.75" customHeight="1" x14ac:dyDescent="0.25">
      <c r="K178" s="31"/>
    </row>
    <row r="179" spans="11:11" ht="15.75" customHeight="1" x14ac:dyDescent="0.25">
      <c r="K179" s="31"/>
    </row>
    <row r="180" spans="11:11" ht="15.75" customHeight="1" x14ac:dyDescent="0.25">
      <c r="K180" s="31"/>
    </row>
    <row r="181" spans="11:11" ht="15.75" customHeight="1" x14ac:dyDescent="0.25">
      <c r="K181" s="31"/>
    </row>
    <row r="182" spans="11:11" ht="15.75" customHeight="1" x14ac:dyDescent="0.25">
      <c r="K182" s="31"/>
    </row>
    <row r="183" spans="11:11" ht="15.75" customHeight="1" x14ac:dyDescent="0.25">
      <c r="K183" s="31"/>
    </row>
    <row r="184" spans="11:11" ht="15.75" customHeight="1" x14ac:dyDescent="0.25">
      <c r="K184" s="31"/>
    </row>
    <row r="185" spans="11:11" ht="15.75" customHeight="1" x14ac:dyDescent="0.25">
      <c r="K185" s="31"/>
    </row>
    <row r="186" spans="11:11" ht="15.75" customHeight="1" x14ac:dyDescent="0.25">
      <c r="K186" s="31"/>
    </row>
    <row r="187" spans="11:11" ht="15.75" customHeight="1" x14ac:dyDescent="0.25">
      <c r="K187" s="31"/>
    </row>
    <row r="188" spans="11:11" ht="15.75" customHeight="1" x14ac:dyDescent="0.25">
      <c r="K188" s="31"/>
    </row>
    <row r="189" spans="11:11" ht="15.75" customHeight="1" x14ac:dyDescent="0.25">
      <c r="K189" s="31"/>
    </row>
    <row r="190" spans="11:11" ht="15.75" customHeight="1" x14ac:dyDescent="0.25">
      <c r="K190" s="31"/>
    </row>
    <row r="191" spans="11:11" ht="15.75" customHeight="1" x14ac:dyDescent="0.25">
      <c r="K191" s="31"/>
    </row>
    <row r="192" spans="11:11" ht="15.75" customHeight="1" x14ac:dyDescent="0.25">
      <c r="K192" s="31"/>
    </row>
    <row r="193" spans="11:11" ht="15.75" customHeight="1" x14ac:dyDescent="0.25">
      <c r="K193" s="31"/>
    </row>
    <row r="194" spans="11:11" ht="15.75" customHeight="1" x14ac:dyDescent="0.25">
      <c r="K194" s="31"/>
    </row>
    <row r="195" spans="11:11" ht="15.75" customHeight="1" x14ac:dyDescent="0.25">
      <c r="K195" s="31"/>
    </row>
    <row r="196" spans="11:11" ht="15.75" customHeight="1" x14ac:dyDescent="0.25">
      <c r="K196" s="31"/>
    </row>
    <row r="197" spans="11:11" ht="15.75" customHeight="1" x14ac:dyDescent="0.25">
      <c r="K197" s="31"/>
    </row>
    <row r="198" spans="11:11" ht="15.75" customHeight="1" x14ac:dyDescent="0.25">
      <c r="K198" s="31"/>
    </row>
    <row r="199" spans="11:11" ht="15.75" customHeight="1" x14ac:dyDescent="0.25">
      <c r="K199" s="31"/>
    </row>
    <row r="200" spans="11:11" ht="15.75" customHeight="1" x14ac:dyDescent="0.25">
      <c r="K200" s="31"/>
    </row>
    <row r="201" spans="11:11" ht="15.75" customHeight="1" x14ac:dyDescent="0.25">
      <c r="K201" s="31"/>
    </row>
    <row r="202" spans="11:11" ht="15.75" customHeight="1" x14ac:dyDescent="0.25">
      <c r="K202" s="31"/>
    </row>
    <row r="203" spans="11:11" ht="15.75" customHeight="1" x14ac:dyDescent="0.25">
      <c r="K203" s="31"/>
    </row>
    <row r="204" spans="11:11" ht="15.75" customHeight="1" x14ac:dyDescent="0.25">
      <c r="K204" s="31"/>
    </row>
    <row r="205" spans="11:11" ht="15.75" customHeight="1" x14ac:dyDescent="0.25">
      <c r="K205" s="31"/>
    </row>
    <row r="206" spans="11:11" ht="15.75" customHeight="1" x14ac:dyDescent="0.25">
      <c r="K206" s="31"/>
    </row>
    <row r="207" spans="11:11" ht="15.75" customHeight="1" x14ac:dyDescent="0.25">
      <c r="K207" s="31"/>
    </row>
    <row r="208" spans="11:11" ht="15.75" customHeight="1" x14ac:dyDescent="0.25">
      <c r="K208" s="31"/>
    </row>
    <row r="209" spans="11:11" ht="15.75" customHeight="1" x14ac:dyDescent="0.25">
      <c r="K209" s="31"/>
    </row>
    <row r="210" spans="11:11" ht="15.75" customHeight="1" x14ac:dyDescent="0.25">
      <c r="K210" s="31"/>
    </row>
    <row r="211" spans="11:11" ht="15.75" customHeight="1" x14ac:dyDescent="0.25">
      <c r="K211" s="31"/>
    </row>
    <row r="212" spans="11:11" ht="15.75" customHeight="1" x14ac:dyDescent="0.25">
      <c r="K212" s="31"/>
    </row>
    <row r="213" spans="11:11" ht="15.75" customHeight="1" x14ac:dyDescent="0.25">
      <c r="K213" s="31"/>
    </row>
    <row r="214" spans="11:11" ht="15.75" customHeight="1" x14ac:dyDescent="0.25">
      <c r="K214" s="31"/>
    </row>
    <row r="215" spans="11:11" ht="15.75" customHeight="1" x14ac:dyDescent="0.25">
      <c r="K215" s="31"/>
    </row>
    <row r="216" spans="11:11" ht="15.75" customHeight="1" x14ac:dyDescent="0.25">
      <c r="K216" s="31"/>
    </row>
    <row r="217" spans="11:11" ht="15.75" customHeight="1" x14ac:dyDescent="0.25">
      <c r="K217" s="31"/>
    </row>
    <row r="218" spans="11:11" ht="15.75" customHeight="1" x14ac:dyDescent="0.25">
      <c r="K218" s="31"/>
    </row>
    <row r="219" spans="11:11" ht="15.75" customHeight="1" x14ac:dyDescent="0.25">
      <c r="K219" s="31"/>
    </row>
    <row r="220" spans="11:11" ht="15.75" customHeight="1" x14ac:dyDescent="0.25">
      <c r="K220" s="31"/>
    </row>
    <row r="221" spans="11:11" ht="15.75" customHeight="1" x14ac:dyDescent="0.25">
      <c r="K221" s="31"/>
    </row>
    <row r="222" spans="11:11" ht="15.75" customHeight="1" x14ac:dyDescent="0.25">
      <c r="K222" s="31"/>
    </row>
    <row r="223" spans="11:11" ht="15.75" customHeight="1" x14ac:dyDescent="0.25">
      <c r="K223" s="31"/>
    </row>
    <row r="224" spans="11:11" ht="15.75" customHeight="1" x14ac:dyDescent="0.25">
      <c r="K224" s="31"/>
    </row>
    <row r="225" spans="11:11" ht="15.75" customHeight="1" x14ac:dyDescent="0.25">
      <c r="K225" s="31"/>
    </row>
    <row r="226" spans="11:11" ht="15.75" customHeight="1" x14ac:dyDescent="0.25">
      <c r="K226" s="31"/>
    </row>
    <row r="227" spans="11:11" ht="15.75" customHeight="1" x14ac:dyDescent="0.25">
      <c r="K227" s="31"/>
    </row>
    <row r="228" spans="11:11" ht="15.75" customHeight="1" x14ac:dyDescent="0.25">
      <c r="K228" s="31"/>
    </row>
    <row r="229" spans="11:11" ht="15.75" customHeight="1" x14ac:dyDescent="0.25">
      <c r="K229" s="31"/>
    </row>
    <row r="230" spans="11:11" ht="15.75" customHeight="1" x14ac:dyDescent="0.25">
      <c r="K230" s="31"/>
    </row>
    <row r="231" spans="11:11" ht="15.75" customHeight="1" x14ac:dyDescent="0.25">
      <c r="K231" s="31"/>
    </row>
    <row r="232" spans="11:11" ht="15.75" customHeight="1" x14ac:dyDescent="0.25">
      <c r="K232" s="31"/>
    </row>
    <row r="233" spans="11:11" ht="15.75" customHeight="1" x14ac:dyDescent="0.25">
      <c r="K233" s="31"/>
    </row>
    <row r="234" spans="11:11" ht="15.75" customHeight="1" x14ac:dyDescent="0.25">
      <c r="K234" s="31"/>
    </row>
    <row r="235" spans="11:11" ht="15.75" customHeight="1" x14ac:dyDescent="0.25">
      <c r="K235" s="31"/>
    </row>
    <row r="236" spans="11:11" ht="15.75" customHeight="1" x14ac:dyDescent="0.25">
      <c r="K236" s="31"/>
    </row>
    <row r="237" spans="11:11" ht="15.75" customHeight="1" x14ac:dyDescent="0.25">
      <c r="K237" s="31"/>
    </row>
    <row r="238" spans="11:11" ht="15.75" customHeight="1" x14ac:dyDescent="0.25">
      <c r="K238" s="31"/>
    </row>
    <row r="239" spans="11:11" ht="15.75" customHeight="1" x14ac:dyDescent="0.25">
      <c r="K239" s="31"/>
    </row>
    <row r="240" spans="11:11" ht="15.75" customHeight="1" x14ac:dyDescent="0.25">
      <c r="K240" s="31"/>
    </row>
    <row r="241" spans="11:11" ht="15.75" customHeight="1" x14ac:dyDescent="0.25">
      <c r="K241" s="31"/>
    </row>
    <row r="242" spans="11:11" ht="15.75" customHeight="1" x14ac:dyDescent="0.25">
      <c r="K242" s="31"/>
    </row>
    <row r="243" spans="11:11" ht="15.75" customHeight="1" x14ac:dyDescent="0.25">
      <c r="K243" s="31"/>
    </row>
    <row r="244" spans="11:11" ht="15.75" customHeight="1" x14ac:dyDescent="0.25">
      <c r="K244" s="31"/>
    </row>
    <row r="245" spans="11:11" ht="15.75" customHeight="1" x14ac:dyDescent="0.25">
      <c r="K245" s="31"/>
    </row>
    <row r="246" spans="11:11" ht="15.75" customHeight="1" x14ac:dyDescent="0.25">
      <c r="K246" s="31"/>
    </row>
    <row r="247" spans="11:11" ht="15.75" customHeight="1" x14ac:dyDescent="0.25">
      <c r="K247" s="31"/>
    </row>
    <row r="248" spans="11:11" ht="15.75" customHeight="1" x14ac:dyDescent="0.25">
      <c r="K248" s="31"/>
    </row>
    <row r="249" spans="11:11" ht="15.75" customHeight="1" x14ac:dyDescent="0.25">
      <c r="K249" s="31"/>
    </row>
    <row r="250" spans="11:11" ht="15.75" customHeight="1" x14ac:dyDescent="0.25">
      <c r="K250" s="31"/>
    </row>
    <row r="251" spans="11:11" ht="15.75" customHeight="1" x14ac:dyDescent="0.25">
      <c r="K251" s="31"/>
    </row>
    <row r="252" spans="11:11" ht="15.75" customHeight="1" x14ac:dyDescent="0.25">
      <c r="K252" s="31"/>
    </row>
    <row r="253" spans="11:11" ht="15.75" customHeight="1" x14ac:dyDescent="0.25">
      <c r="K253" s="31"/>
    </row>
    <row r="254" spans="11:11" ht="15.75" customHeight="1" x14ac:dyDescent="0.25">
      <c r="K254" s="31"/>
    </row>
    <row r="255" spans="11:11" ht="15.75" customHeight="1" x14ac:dyDescent="0.25">
      <c r="K255" s="31"/>
    </row>
    <row r="256" spans="11:11" ht="15.75" customHeight="1" x14ac:dyDescent="0.25">
      <c r="K256" s="31"/>
    </row>
    <row r="257" spans="11:11" ht="15.75" customHeight="1" x14ac:dyDescent="0.25">
      <c r="K257" s="31"/>
    </row>
    <row r="258" spans="11:11" ht="15.75" customHeight="1" x14ac:dyDescent="0.25">
      <c r="K258" s="31"/>
    </row>
    <row r="259" spans="11:11" ht="15.75" customHeight="1" x14ac:dyDescent="0.25">
      <c r="K259" s="31"/>
    </row>
    <row r="260" spans="11:11" ht="15.75" customHeight="1" x14ac:dyDescent="0.25">
      <c r="K260" s="31"/>
    </row>
    <row r="261" spans="11:11" ht="15.75" customHeight="1" x14ac:dyDescent="0.25">
      <c r="K261" s="31"/>
    </row>
    <row r="262" spans="11:11" ht="15.75" customHeight="1" x14ac:dyDescent="0.25">
      <c r="K262" s="31"/>
    </row>
    <row r="263" spans="11:11" ht="15.75" customHeight="1" x14ac:dyDescent="0.25">
      <c r="K263" s="31"/>
    </row>
    <row r="264" spans="11:11" ht="15.75" customHeight="1" x14ac:dyDescent="0.25">
      <c r="K264" s="31"/>
    </row>
    <row r="265" spans="11:11" ht="15.75" customHeight="1" x14ac:dyDescent="0.25">
      <c r="K265" s="31"/>
    </row>
    <row r="266" spans="11:11" ht="15.75" customHeight="1" x14ac:dyDescent="0.25">
      <c r="K266" s="31"/>
    </row>
    <row r="267" spans="11:11" ht="15.75" customHeight="1" x14ac:dyDescent="0.25">
      <c r="K267" s="31"/>
    </row>
    <row r="268" spans="11:11" ht="15.75" customHeight="1" x14ac:dyDescent="0.25">
      <c r="K268" s="31"/>
    </row>
    <row r="269" spans="11:11" ht="15.75" customHeight="1" x14ac:dyDescent="0.25">
      <c r="K269" s="31"/>
    </row>
    <row r="270" spans="11:11" ht="15.75" customHeight="1" x14ac:dyDescent="0.25">
      <c r="K270" s="31"/>
    </row>
    <row r="271" spans="11:11" ht="15.75" customHeight="1" x14ac:dyDescent="0.25">
      <c r="K271" s="31"/>
    </row>
    <row r="272" spans="11:11" ht="15.75" customHeight="1" x14ac:dyDescent="0.25">
      <c r="K272" s="31"/>
    </row>
    <row r="273" spans="11:11" ht="15.75" customHeight="1" x14ac:dyDescent="0.25">
      <c r="K273" s="31"/>
    </row>
    <row r="274" spans="11:11" ht="15.75" customHeight="1" x14ac:dyDescent="0.25">
      <c r="K274" s="31"/>
    </row>
    <row r="275" spans="11:11" ht="15.75" customHeight="1" x14ac:dyDescent="0.25">
      <c r="K275" s="31"/>
    </row>
    <row r="276" spans="11:11" ht="15.75" customHeight="1" x14ac:dyDescent="0.25">
      <c r="K276" s="31"/>
    </row>
    <row r="277" spans="11:11" ht="15.75" customHeight="1" x14ac:dyDescent="0.25">
      <c r="K277" s="31"/>
    </row>
    <row r="278" spans="11:11" ht="15.75" customHeight="1" x14ac:dyDescent="0.25">
      <c r="K278" s="31"/>
    </row>
    <row r="279" spans="11:11" ht="15.75" customHeight="1" x14ac:dyDescent="0.25">
      <c r="K279" s="31"/>
    </row>
    <row r="280" spans="11:11" ht="15.75" customHeight="1" x14ac:dyDescent="0.25">
      <c r="K280" s="31"/>
    </row>
    <row r="281" spans="11:11" ht="15.75" customHeight="1" x14ac:dyDescent="0.25">
      <c r="K281" s="31"/>
    </row>
    <row r="282" spans="11:11" ht="15.75" customHeight="1" x14ac:dyDescent="0.25">
      <c r="K282" s="31"/>
    </row>
    <row r="283" spans="11:11" ht="15.75" customHeight="1" x14ac:dyDescent="0.25">
      <c r="K283" s="31"/>
    </row>
    <row r="284" spans="11:11" ht="15.75" customHeight="1" x14ac:dyDescent="0.25">
      <c r="K284" s="31"/>
    </row>
    <row r="285" spans="11:11" ht="15.75" customHeight="1" x14ac:dyDescent="0.25">
      <c r="K285" s="31"/>
    </row>
    <row r="286" spans="11:11" ht="15.75" customHeight="1" x14ac:dyDescent="0.25">
      <c r="K286" s="31"/>
    </row>
    <row r="287" spans="11:11" ht="15.75" customHeight="1" x14ac:dyDescent="0.25">
      <c r="K287" s="31"/>
    </row>
    <row r="288" spans="11:11" ht="15.75" customHeight="1" x14ac:dyDescent="0.25">
      <c r="K288" s="31"/>
    </row>
    <row r="289" spans="11:11" ht="15.75" customHeight="1" x14ac:dyDescent="0.25">
      <c r="K289" s="31"/>
    </row>
    <row r="290" spans="11:11" ht="15.75" customHeight="1" x14ac:dyDescent="0.25">
      <c r="K290" s="31"/>
    </row>
    <row r="291" spans="11:11" ht="15.75" customHeight="1" x14ac:dyDescent="0.25">
      <c r="K291" s="31"/>
    </row>
    <row r="292" spans="11:11" ht="15.75" customHeight="1" x14ac:dyDescent="0.25">
      <c r="K292" s="31"/>
    </row>
    <row r="293" spans="11:11" ht="15.75" customHeight="1" x14ac:dyDescent="0.25">
      <c r="K293" s="31"/>
    </row>
    <row r="294" spans="11:11" ht="15.75" customHeight="1" x14ac:dyDescent="0.25">
      <c r="K294" s="31"/>
    </row>
    <row r="295" spans="11:11" ht="15.75" customHeight="1" x14ac:dyDescent="0.25">
      <c r="K295" s="31"/>
    </row>
    <row r="296" spans="11:11" ht="15.75" customHeight="1" x14ac:dyDescent="0.25">
      <c r="K296" s="31"/>
    </row>
    <row r="297" spans="11:11" ht="15.75" customHeight="1" x14ac:dyDescent="0.25">
      <c r="K297" s="31"/>
    </row>
    <row r="298" spans="11:11" ht="15.75" customHeight="1" x14ac:dyDescent="0.25">
      <c r="K298" s="31"/>
    </row>
    <row r="299" spans="11:11" ht="15.75" customHeight="1" x14ac:dyDescent="0.25">
      <c r="K299" s="31"/>
    </row>
    <row r="300" spans="11:11" ht="15.75" customHeight="1" x14ac:dyDescent="0.25">
      <c r="K300" s="31"/>
    </row>
    <row r="301" spans="11:11" ht="15.75" customHeight="1" x14ac:dyDescent="0.25">
      <c r="K301" s="31"/>
    </row>
    <row r="302" spans="11:11" ht="15.75" customHeight="1" x14ac:dyDescent="0.25">
      <c r="K302" s="31"/>
    </row>
    <row r="303" spans="11:11" ht="15.75" customHeight="1" x14ac:dyDescent="0.25">
      <c r="K303" s="31"/>
    </row>
    <row r="304" spans="11:11" ht="15.75" customHeight="1" x14ac:dyDescent="0.25">
      <c r="K304" s="31"/>
    </row>
    <row r="305" spans="11:11" ht="15.75" customHeight="1" x14ac:dyDescent="0.25">
      <c r="K305" s="31"/>
    </row>
    <row r="306" spans="11:11" ht="15.75" customHeight="1" x14ac:dyDescent="0.25">
      <c r="K306" s="31"/>
    </row>
    <row r="307" spans="11:11" ht="15.75" customHeight="1" x14ac:dyDescent="0.25">
      <c r="K307" s="31"/>
    </row>
    <row r="308" spans="11:11" ht="15.75" customHeight="1" x14ac:dyDescent="0.25">
      <c r="K308" s="31"/>
    </row>
    <row r="309" spans="11:11" ht="15.75" customHeight="1" x14ac:dyDescent="0.25">
      <c r="K309" s="31"/>
    </row>
    <row r="310" spans="11:11" ht="15.75" customHeight="1" x14ac:dyDescent="0.25">
      <c r="K310" s="31"/>
    </row>
    <row r="311" spans="11:11" ht="15.75" customHeight="1" x14ac:dyDescent="0.25">
      <c r="K311" s="31"/>
    </row>
    <row r="312" spans="11:11" ht="15.75" customHeight="1" x14ac:dyDescent="0.25">
      <c r="K312" s="31"/>
    </row>
    <row r="313" spans="11:11" ht="15.75" customHeight="1" x14ac:dyDescent="0.25">
      <c r="K313" s="31"/>
    </row>
    <row r="314" spans="11:11" ht="15.75" customHeight="1" x14ac:dyDescent="0.25">
      <c r="K314" s="31"/>
    </row>
    <row r="315" spans="11:11" ht="15.75" customHeight="1" x14ac:dyDescent="0.25">
      <c r="K315" s="31"/>
    </row>
    <row r="316" spans="11:11" ht="15.75" customHeight="1" x14ac:dyDescent="0.25">
      <c r="K316" s="31"/>
    </row>
    <row r="317" spans="11:11" ht="15.75" customHeight="1" x14ac:dyDescent="0.25">
      <c r="K317" s="31"/>
    </row>
    <row r="318" spans="11:11" ht="15.75" customHeight="1" x14ac:dyDescent="0.25">
      <c r="K318" s="31"/>
    </row>
    <row r="319" spans="11:11" ht="15.75" customHeight="1" x14ac:dyDescent="0.25">
      <c r="K319" s="31"/>
    </row>
    <row r="320" spans="11:11" ht="15.75" customHeight="1" x14ac:dyDescent="0.25">
      <c r="K320" s="31"/>
    </row>
    <row r="321" spans="11:11" ht="15.75" customHeight="1" x14ac:dyDescent="0.25">
      <c r="K321" s="31"/>
    </row>
    <row r="322" spans="11:11" ht="15.75" customHeight="1" x14ac:dyDescent="0.25">
      <c r="K322" s="31"/>
    </row>
    <row r="323" spans="11:11" ht="15.75" customHeight="1" x14ac:dyDescent="0.25">
      <c r="K323" s="31"/>
    </row>
    <row r="324" spans="11:11" ht="15.75" customHeight="1" x14ac:dyDescent="0.25">
      <c r="K324" s="31"/>
    </row>
    <row r="325" spans="11:11" ht="15.75" customHeight="1" x14ac:dyDescent="0.25">
      <c r="K325" s="31"/>
    </row>
    <row r="326" spans="11:11" ht="15.75" customHeight="1" x14ac:dyDescent="0.25">
      <c r="K326" s="31"/>
    </row>
    <row r="327" spans="11:11" ht="15.75" customHeight="1" x14ac:dyDescent="0.25">
      <c r="K327" s="31"/>
    </row>
    <row r="328" spans="11:11" ht="15.75" customHeight="1" x14ac:dyDescent="0.25">
      <c r="K328" s="31"/>
    </row>
    <row r="329" spans="11:11" ht="15.75" customHeight="1" x14ac:dyDescent="0.25">
      <c r="K329" s="31"/>
    </row>
    <row r="330" spans="11:11" ht="15.75" customHeight="1" x14ac:dyDescent="0.25">
      <c r="K330" s="31"/>
    </row>
    <row r="331" spans="11:11" ht="15.75" customHeight="1" x14ac:dyDescent="0.25">
      <c r="K331" s="31"/>
    </row>
    <row r="332" spans="11:11" ht="15.75" customHeight="1" x14ac:dyDescent="0.25">
      <c r="K332" s="31"/>
    </row>
    <row r="333" spans="11:11" ht="15.75" customHeight="1" x14ac:dyDescent="0.25">
      <c r="K333" s="31"/>
    </row>
    <row r="334" spans="11:11" ht="15.75" customHeight="1" x14ac:dyDescent="0.25">
      <c r="K334" s="31"/>
    </row>
    <row r="335" spans="11:11" ht="15.75" customHeight="1" x14ac:dyDescent="0.25">
      <c r="K335" s="31"/>
    </row>
    <row r="336" spans="11:11" ht="15.75" customHeight="1" x14ac:dyDescent="0.25">
      <c r="K336" s="31"/>
    </row>
    <row r="337" spans="11:11" ht="15.75" customHeight="1" x14ac:dyDescent="0.25">
      <c r="K337" s="31"/>
    </row>
    <row r="338" spans="11:11" ht="15.75" customHeight="1" x14ac:dyDescent="0.25">
      <c r="K338" s="31"/>
    </row>
    <row r="339" spans="11:11" ht="15.75" customHeight="1" x14ac:dyDescent="0.25">
      <c r="K339" s="31"/>
    </row>
    <row r="340" spans="11:11" ht="15.75" customHeight="1" x14ac:dyDescent="0.25">
      <c r="K340" s="31"/>
    </row>
    <row r="341" spans="11:11" ht="15.75" customHeight="1" x14ac:dyDescent="0.25">
      <c r="K341" s="31"/>
    </row>
    <row r="342" spans="11:11" ht="15.75" customHeight="1" x14ac:dyDescent="0.25">
      <c r="K342" s="31"/>
    </row>
    <row r="343" spans="11:11" ht="15.75" customHeight="1" x14ac:dyDescent="0.25">
      <c r="K343" s="31"/>
    </row>
    <row r="344" spans="11:11" ht="15.75" customHeight="1" x14ac:dyDescent="0.25">
      <c r="K344" s="31"/>
    </row>
    <row r="345" spans="11:11" ht="15.75" customHeight="1" x14ac:dyDescent="0.25">
      <c r="K345" s="31"/>
    </row>
    <row r="346" spans="11:11" ht="15.75" customHeight="1" x14ac:dyDescent="0.25">
      <c r="K346" s="31"/>
    </row>
    <row r="347" spans="11:11" ht="15.75" customHeight="1" x14ac:dyDescent="0.25">
      <c r="K347" s="31"/>
    </row>
    <row r="348" spans="11:11" ht="15.75" customHeight="1" x14ac:dyDescent="0.25">
      <c r="K348" s="31"/>
    </row>
    <row r="349" spans="11:11" ht="15.75" customHeight="1" x14ac:dyDescent="0.25">
      <c r="K349" s="31"/>
    </row>
    <row r="350" spans="11:11" ht="15.75" customHeight="1" x14ac:dyDescent="0.25">
      <c r="K350" s="31"/>
    </row>
    <row r="351" spans="11:11" ht="15.75" customHeight="1" x14ac:dyDescent="0.25">
      <c r="K351" s="31"/>
    </row>
    <row r="352" spans="11:11" ht="15.75" customHeight="1" x14ac:dyDescent="0.25">
      <c r="K352" s="31"/>
    </row>
    <row r="353" spans="11:11" ht="15.75" customHeight="1" x14ac:dyDescent="0.25">
      <c r="K353" s="31"/>
    </row>
    <row r="354" spans="11:11" ht="15.75" customHeight="1" x14ac:dyDescent="0.25">
      <c r="K354" s="31"/>
    </row>
    <row r="355" spans="11:11" ht="15.75" customHeight="1" x14ac:dyDescent="0.25">
      <c r="K355" s="31"/>
    </row>
    <row r="356" spans="11:11" ht="15.75" customHeight="1" x14ac:dyDescent="0.25">
      <c r="K356" s="31"/>
    </row>
    <row r="357" spans="11:11" ht="15.75" customHeight="1" x14ac:dyDescent="0.25">
      <c r="K357" s="31"/>
    </row>
    <row r="358" spans="11:11" ht="15.75" customHeight="1" x14ac:dyDescent="0.25">
      <c r="K358" s="31"/>
    </row>
    <row r="359" spans="11:11" ht="15.75" customHeight="1" x14ac:dyDescent="0.25">
      <c r="K359" s="31"/>
    </row>
    <row r="360" spans="11:11" ht="15.75" customHeight="1" x14ac:dyDescent="0.25">
      <c r="K360" s="31"/>
    </row>
    <row r="361" spans="11:11" ht="15.75" customHeight="1" x14ac:dyDescent="0.25">
      <c r="K361" s="31"/>
    </row>
    <row r="362" spans="11:11" ht="15.75" customHeight="1" x14ac:dyDescent="0.25">
      <c r="K362" s="31"/>
    </row>
    <row r="363" spans="11:11" ht="15.75" customHeight="1" x14ac:dyDescent="0.25">
      <c r="K363" s="31"/>
    </row>
    <row r="364" spans="11:11" ht="15.75" customHeight="1" x14ac:dyDescent="0.25">
      <c r="K364" s="31"/>
    </row>
    <row r="365" spans="11:11" ht="15.75" customHeight="1" x14ac:dyDescent="0.25">
      <c r="K365" s="31"/>
    </row>
    <row r="366" spans="11:11" ht="15.75" customHeight="1" x14ac:dyDescent="0.25">
      <c r="K366" s="31"/>
    </row>
    <row r="367" spans="11:11" ht="15.75" customHeight="1" x14ac:dyDescent="0.25">
      <c r="K367" s="31"/>
    </row>
    <row r="368" spans="11:11" ht="15.75" customHeight="1" x14ac:dyDescent="0.25">
      <c r="K368" s="31"/>
    </row>
    <row r="369" spans="11:11" ht="15.75" customHeight="1" x14ac:dyDescent="0.25">
      <c r="K369" s="31"/>
    </row>
    <row r="370" spans="11:11" ht="15.75" customHeight="1" x14ac:dyDescent="0.25">
      <c r="K370" s="31"/>
    </row>
    <row r="371" spans="11:11" ht="15.75" customHeight="1" x14ac:dyDescent="0.25">
      <c r="K371" s="31"/>
    </row>
    <row r="372" spans="11:11" ht="15.75" customHeight="1" x14ac:dyDescent="0.25">
      <c r="K372" s="31"/>
    </row>
    <row r="373" spans="11:11" ht="15.75" customHeight="1" x14ac:dyDescent="0.25">
      <c r="K373" s="31"/>
    </row>
    <row r="374" spans="11:11" ht="15.75" customHeight="1" x14ac:dyDescent="0.25">
      <c r="K374" s="31"/>
    </row>
    <row r="375" spans="11:11" ht="15.75" customHeight="1" x14ac:dyDescent="0.25">
      <c r="K375" s="31"/>
    </row>
    <row r="376" spans="11:11" ht="15.75" customHeight="1" x14ac:dyDescent="0.25">
      <c r="K376" s="31"/>
    </row>
    <row r="377" spans="11:11" ht="15.75" customHeight="1" x14ac:dyDescent="0.25">
      <c r="K377" s="31"/>
    </row>
    <row r="378" spans="11:11" ht="15.75" customHeight="1" x14ac:dyDescent="0.25">
      <c r="K378" s="31"/>
    </row>
    <row r="379" spans="11:11" ht="15.75" customHeight="1" x14ac:dyDescent="0.25">
      <c r="K379" s="31"/>
    </row>
    <row r="380" spans="11:11" ht="15.75" customHeight="1" x14ac:dyDescent="0.25">
      <c r="K380" s="31"/>
    </row>
    <row r="381" spans="11:11" ht="15.75" customHeight="1" x14ac:dyDescent="0.25">
      <c r="K381" s="31"/>
    </row>
    <row r="382" spans="11:11" ht="15.75" customHeight="1" x14ac:dyDescent="0.25">
      <c r="K382" s="31"/>
    </row>
    <row r="383" spans="11:11" ht="15.75" customHeight="1" x14ac:dyDescent="0.25">
      <c r="K383" s="31"/>
    </row>
    <row r="384" spans="11:11" ht="15.75" customHeight="1" x14ac:dyDescent="0.25">
      <c r="K384" s="31"/>
    </row>
    <row r="385" spans="11:11" ht="15.75" customHeight="1" x14ac:dyDescent="0.25">
      <c r="K385" s="31"/>
    </row>
    <row r="386" spans="11:11" ht="15.75" customHeight="1" x14ac:dyDescent="0.25">
      <c r="K386" s="31"/>
    </row>
    <row r="387" spans="11:11" ht="15.75" customHeight="1" x14ac:dyDescent="0.25">
      <c r="K387" s="31"/>
    </row>
    <row r="388" spans="11:11" ht="15.75" customHeight="1" x14ac:dyDescent="0.25">
      <c r="K388" s="31"/>
    </row>
    <row r="389" spans="11:11" ht="15.75" customHeight="1" x14ac:dyDescent="0.25">
      <c r="K389" s="31"/>
    </row>
    <row r="390" spans="11:11" ht="15.75" customHeight="1" x14ac:dyDescent="0.25">
      <c r="K390" s="31"/>
    </row>
    <row r="391" spans="11:11" ht="15.75" customHeight="1" x14ac:dyDescent="0.25">
      <c r="K391" s="31"/>
    </row>
    <row r="392" spans="11:11" ht="15.75" customHeight="1" x14ac:dyDescent="0.25">
      <c r="K392" s="31"/>
    </row>
    <row r="393" spans="11:11" ht="15.75" customHeight="1" x14ac:dyDescent="0.25">
      <c r="K393" s="31"/>
    </row>
    <row r="394" spans="11:11" ht="15.75" customHeight="1" x14ac:dyDescent="0.25">
      <c r="K394" s="31"/>
    </row>
    <row r="395" spans="11:11" ht="15.75" customHeight="1" x14ac:dyDescent="0.25">
      <c r="K395" s="31"/>
    </row>
    <row r="396" spans="11:11" ht="15.75" customHeight="1" x14ac:dyDescent="0.25">
      <c r="K396" s="31"/>
    </row>
    <row r="397" spans="11:11" ht="15.75" customHeight="1" x14ac:dyDescent="0.25">
      <c r="K397" s="31"/>
    </row>
    <row r="398" spans="11:11" ht="15.75" customHeight="1" x14ac:dyDescent="0.25">
      <c r="K398" s="31"/>
    </row>
    <row r="399" spans="11:11" ht="15.75" customHeight="1" x14ac:dyDescent="0.25">
      <c r="K399" s="31"/>
    </row>
    <row r="400" spans="11:11" ht="15.75" customHeight="1" x14ac:dyDescent="0.25">
      <c r="K400" s="31"/>
    </row>
    <row r="401" spans="11:11" ht="15.75" customHeight="1" x14ac:dyDescent="0.25">
      <c r="K401" s="31"/>
    </row>
    <row r="402" spans="11:11" ht="15.75" customHeight="1" x14ac:dyDescent="0.25">
      <c r="K402" s="31"/>
    </row>
    <row r="403" spans="11:11" ht="15.75" customHeight="1" x14ac:dyDescent="0.25">
      <c r="K403" s="31"/>
    </row>
    <row r="404" spans="11:11" ht="15.75" customHeight="1" x14ac:dyDescent="0.25">
      <c r="K404" s="31"/>
    </row>
    <row r="405" spans="11:11" ht="15.75" customHeight="1" x14ac:dyDescent="0.25">
      <c r="K405" s="31"/>
    </row>
    <row r="406" spans="11:11" ht="15.75" customHeight="1" x14ac:dyDescent="0.25">
      <c r="K406" s="31"/>
    </row>
    <row r="407" spans="11:11" ht="15.75" customHeight="1" x14ac:dyDescent="0.25">
      <c r="K407" s="31"/>
    </row>
    <row r="408" spans="11:11" ht="15.75" customHeight="1" x14ac:dyDescent="0.25">
      <c r="K408" s="31"/>
    </row>
    <row r="409" spans="11:11" ht="15.75" customHeight="1" x14ac:dyDescent="0.25">
      <c r="K409" s="31"/>
    </row>
    <row r="410" spans="11:11" ht="15.75" customHeight="1" x14ac:dyDescent="0.25">
      <c r="K410" s="31"/>
    </row>
    <row r="411" spans="11:11" ht="15.75" customHeight="1" x14ac:dyDescent="0.25">
      <c r="K411" s="31"/>
    </row>
    <row r="412" spans="11:11" ht="15.75" customHeight="1" x14ac:dyDescent="0.25">
      <c r="K412" s="31"/>
    </row>
    <row r="413" spans="11:11" ht="15.75" customHeight="1" x14ac:dyDescent="0.25">
      <c r="K413" s="31"/>
    </row>
    <row r="414" spans="11:11" ht="15.75" customHeight="1" x14ac:dyDescent="0.25">
      <c r="K414" s="31"/>
    </row>
    <row r="415" spans="11:11" ht="15.75" customHeight="1" x14ac:dyDescent="0.25">
      <c r="K415" s="31"/>
    </row>
    <row r="416" spans="11:11" ht="15.75" customHeight="1" x14ac:dyDescent="0.25">
      <c r="K416" s="31"/>
    </row>
    <row r="417" spans="11:11" ht="15.75" customHeight="1" x14ac:dyDescent="0.25">
      <c r="K417" s="31"/>
    </row>
    <row r="418" spans="11:11" ht="15.75" customHeight="1" x14ac:dyDescent="0.25">
      <c r="K418" s="31"/>
    </row>
    <row r="419" spans="11:11" ht="15.75" customHeight="1" x14ac:dyDescent="0.25">
      <c r="K419" s="31"/>
    </row>
    <row r="420" spans="11:11" ht="15.75" customHeight="1" x14ac:dyDescent="0.25">
      <c r="K420" s="31"/>
    </row>
    <row r="421" spans="11:11" ht="15.75" customHeight="1" x14ac:dyDescent="0.25">
      <c r="K421" s="31"/>
    </row>
    <row r="422" spans="11:11" ht="15.75" customHeight="1" x14ac:dyDescent="0.25">
      <c r="K422" s="31"/>
    </row>
    <row r="423" spans="11:11" ht="15.75" customHeight="1" x14ac:dyDescent="0.25">
      <c r="K423" s="31"/>
    </row>
    <row r="424" spans="11:11" ht="15.75" customHeight="1" x14ac:dyDescent="0.25">
      <c r="K424" s="31"/>
    </row>
    <row r="425" spans="11:11" ht="15.75" customHeight="1" x14ac:dyDescent="0.25">
      <c r="K425" s="31"/>
    </row>
    <row r="426" spans="11:11" ht="15.75" customHeight="1" x14ac:dyDescent="0.25">
      <c r="K426" s="31"/>
    </row>
    <row r="427" spans="11:11" ht="15.75" customHeight="1" x14ac:dyDescent="0.25">
      <c r="K427" s="31"/>
    </row>
    <row r="428" spans="11:11" ht="15.75" customHeight="1" x14ac:dyDescent="0.25">
      <c r="K428" s="31"/>
    </row>
    <row r="429" spans="11:11" ht="15.75" customHeight="1" x14ac:dyDescent="0.25">
      <c r="K429" s="31"/>
    </row>
    <row r="430" spans="11:11" ht="15.75" customHeight="1" x14ac:dyDescent="0.25">
      <c r="K430" s="31"/>
    </row>
    <row r="431" spans="11:11" ht="15.75" customHeight="1" x14ac:dyDescent="0.25">
      <c r="K431" s="31"/>
    </row>
    <row r="432" spans="11:11" ht="15.75" customHeight="1" x14ac:dyDescent="0.25">
      <c r="K432" s="31"/>
    </row>
    <row r="433" spans="11:11" ht="15.75" customHeight="1" x14ac:dyDescent="0.25">
      <c r="K433" s="31"/>
    </row>
    <row r="434" spans="11:11" ht="15.75" customHeight="1" x14ac:dyDescent="0.25">
      <c r="K434" s="31"/>
    </row>
    <row r="435" spans="11:11" ht="15.75" customHeight="1" x14ac:dyDescent="0.25">
      <c r="K435" s="31"/>
    </row>
    <row r="436" spans="11:11" ht="15.75" customHeight="1" x14ac:dyDescent="0.25">
      <c r="K436" s="31"/>
    </row>
    <row r="437" spans="11:11" ht="15.75" customHeight="1" x14ac:dyDescent="0.25">
      <c r="K437" s="31"/>
    </row>
    <row r="438" spans="11:11" ht="15.75" customHeight="1" x14ac:dyDescent="0.25">
      <c r="K438" s="31"/>
    </row>
    <row r="439" spans="11:11" ht="15.75" customHeight="1" x14ac:dyDescent="0.25">
      <c r="K439" s="31"/>
    </row>
    <row r="440" spans="11:11" ht="15.75" customHeight="1" x14ac:dyDescent="0.25">
      <c r="K440" s="31"/>
    </row>
    <row r="441" spans="11:11" ht="15.75" customHeight="1" x14ac:dyDescent="0.25">
      <c r="K441" s="31"/>
    </row>
    <row r="442" spans="11:11" ht="15.75" customHeight="1" x14ac:dyDescent="0.25">
      <c r="K442" s="31"/>
    </row>
    <row r="443" spans="11:11" ht="15.75" customHeight="1" x14ac:dyDescent="0.25">
      <c r="K443" s="31"/>
    </row>
    <row r="444" spans="11:11" ht="15.75" customHeight="1" x14ac:dyDescent="0.25">
      <c r="K444" s="31"/>
    </row>
    <row r="445" spans="11:11" ht="15.75" customHeight="1" x14ac:dyDescent="0.25">
      <c r="K445" s="31"/>
    </row>
    <row r="446" spans="11:11" ht="15.75" customHeight="1" x14ac:dyDescent="0.25">
      <c r="K446" s="31"/>
    </row>
    <row r="447" spans="11:11" ht="15.75" customHeight="1" x14ac:dyDescent="0.25">
      <c r="K447" s="31"/>
    </row>
    <row r="448" spans="11:11" ht="15.75" customHeight="1" x14ac:dyDescent="0.25">
      <c r="K448" s="31"/>
    </row>
    <row r="449" spans="11:11" ht="15.75" customHeight="1" x14ac:dyDescent="0.25">
      <c r="K449" s="31"/>
    </row>
    <row r="450" spans="11:11" ht="15.75" customHeight="1" x14ac:dyDescent="0.25">
      <c r="K450" s="31"/>
    </row>
    <row r="451" spans="11:11" ht="15.75" customHeight="1" x14ac:dyDescent="0.25">
      <c r="K451" s="31"/>
    </row>
    <row r="452" spans="11:11" ht="15.75" customHeight="1" x14ac:dyDescent="0.25">
      <c r="K452" s="31"/>
    </row>
    <row r="453" spans="11:11" ht="15.75" customHeight="1" x14ac:dyDescent="0.25">
      <c r="K453" s="31"/>
    </row>
    <row r="454" spans="11:11" ht="15.75" customHeight="1" x14ac:dyDescent="0.25">
      <c r="K454" s="31"/>
    </row>
    <row r="455" spans="11:11" ht="15.75" customHeight="1" x14ac:dyDescent="0.25">
      <c r="K455" s="31"/>
    </row>
    <row r="456" spans="11:11" ht="15.75" customHeight="1" x14ac:dyDescent="0.25">
      <c r="K456" s="31"/>
    </row>
    <row r="457" spans="11:11" ht="15.75" customHeight="1" x14ac:dyDescent="0.25">
      <c r="K457" s="31"/>
    </row>
    <row r="458" spans="11:11" ht="15.75" customHeight="1" x14ac:dyDescent="0.25">
      <c r="K458" s="31"/>
    </row>
    <row r="459" spans="11:11" ht="15.75" customHeight="1" x14ac:dyDescent="0.25">
      <c r="K459" s="31"/>
    </row>
    <row r="460" spans="11:11" ht="15.75" customHeight="1" x14ac:dyDescent="0.25">
      <c r="K460" s="31"/>
    </row>
    <row r="461" spans="11:11" ht="15.75" customHeight="1" x14ac:dyDescent="0.25">
      <c r="K461" s="31"/>
    </row>
    <row r="462" spans="11:11" ht="15.75" customHeight="1" x14ac:dyDescent="0.25">
      <c r="K462" s="31"/>
    </row>
    <row r="463" spans="11:11" ht="15.75" customHeight="1" x14ac:dyDescent="0.25">
      <c r="K463" s="31"/>
    </row>
    <row r="464" spans="11:11" ht="15.75" customHeight="1" x14ac:dyDescent="0.25">
      <c r="K464" s="31"/>
    </row>
    <row r="465" spans="11:11" ht="15.75" customHeight="1" x14ac:dyDescent="0.25">
      <c r="K465" s="31"/>
    </row>
    <row r="466" spans="11:11" ht="15.75" customHeight="1" x14ac:dyDescent="0.25">
      <c r="K466" s="31"/>
    </row>
    <row r="467" spans="11:11" ht="15.75" customHeight="1" x14ac:dyDescent="0.25">
      <c r="K467" s="31"/>
    </row>
    <row r="468" spans="11:11" ht="15.75" customHeight="1" x14ac:dyDescent="0.25">
      <c r="K468" s="31"/>
    </row>
    <row r="469" spans="11:11" ht="15.75" customHeight="1" x14ac:dyDescent="0.25">
      <c r="K469" s="31"/>
    </row>
    <row r="470" spans="11:11" ht="15.75" customHeight="1" x14ac:dyDescent="0.25">
      <c r="K470" s="31"/>
    </row>
    <row r="471" spans="11:11" ht="15.75" customHeight="1" x14ac:dyDescent="0.25">
      <c r="K471" s="31"/>
    </row>
    <row r="472" spans="11:11" ht="15.75" customHeight="1" x14ac:dyDescent="0.25">
      <c r="K472" s="31"/>
    </row>
    <row r="473" spans="11:11" ht="15.75" customHeight="1" x14ac:dyDescent="0.25">
      <c r="K473" s="31"/>
    </row>
    <row r="474" spans="11:11" ht="15.75" customHeight="1" x14ac:dyDescent="0.25">
      <c r="K474" s="31"/>
    </row>
    <row r="475" spans="11:11" ht="15.75" customHeight="1" x14ac:dyDescent="0.25">
      <c r="K475" s="31"/>
    </row>
    <row r="476" spans="11:11" ht="15.75" customHeight="1" x14ac:dyDescent="0.25">
      <c r="K476" s="31"/>
    </row>
    <row r="477" spans="11:11" ht="15.75" customHeight="1" x14ac:dyDescent="0.25">
      <c r="K477" s="31"/>
    </row>
    <row r="478" spans="11:11" ht="15.75" customHeight="1" x14ac:dyDescent="0.25">
      <c r="K478" s="31"/>
    </row>
    <row r="479" spans="11:11" ht="15.75" customHeight="1" x14ac:dyDescent="0.25">
      <c r="K479" s="31"/>
    </row>
    <row r="480" spans="11:11" ht="15.75" customHeight="1" x14ac:dyDescent="0.25">
      <c r="K480" s="31"/>
    </row>
    <row r="481" spans="11:11" ht="15.75" customHeight="1" x14ac:dyDescent="0.25">
      <c r="K481" s="31"/>
    </row>
    <row r="482" spans="11:11" ht="15.75" customHeight="1" x14ac:dyDescent="0.25">
      <c r="K482" s="31"/>
    </row>
    <row r="483" spans="11:11" ht="15.75" customHeight="1" x14ac:dyDescent="0.25">
      <c r="K483" s="31"/>
    </row>
    <row r="484" spans="11:11" ht="15.75" customHeight="1" x14ac:dyDescent="0.25">
      <c r="K484" s="31"/>
    </row>
    <row r="485" spans="11:11" ht="15.75" customHeight="1" x14ac:dyDescent="0.25">
      <c r="K485" s="31"/>
    </row>
    <row r="486" spans="11:11" ht="15.75" customHeight="1" x14ac:dyDescent="0.25">
      <c r="K486" s="31"/>
    </row>
    <row r="487" spans="11:11" ht="15.75" customHeight="1" x14ac:dyDescent="0.25">
      <c r="K487" s="31"/>
    </row>
    <row r="488" spans="11:11" ht="15.75" customHeight="1" x14ac:dyDescent="0.25">
      <c r="K488" s="31"/>
    </row>
    <row r="489" spans="11:11" ht="15.75" customHeight="1" x14ac:dyDescent="0.25">
      <c r="K489" s="31"/>
    </row>
    <row r="490" spans="11:11" ht="15.75" customHeight="1" x14ac:dyDescent="0.25">
      <c r="K490" s="31"/>
    </row>
    <row r="491" spans="11:11" ht="15.75" customHeight="1" x14ac:dyDescent="0.25">
      <c r="K491" s="31"/>
    </row>
    <row r="492" spans="11:11" ht="15.75" customHeight="1" x14ac:dyDescent="0.25">
      <c r="K492" s="31"/>
    </row>
    <row r="493" spans="11:11" ht="15.75" customHeight="1" x14ac:dyDescent="0.25">
      <c r="K493" s="31"/>
    </row>
    <row r="494" spans="11:11" ht="15.75" customHeight="1" x14ac:dyDescent="0.25">
      <c r="K494" s="31"/>
    </row>
    <row r="495" spans="11:11" ht="15.75" customHeight="1" x14ac:dyDescent="0.25">
      <c r="K495" s="31"/>
    </row>
    <row r="496" spans="11:11" ht="15.75" customHeight="1" x14ac:dyDescent="0.25">
      <c r="K496" s="31"/>
    </row>
    <row r="497" spans="11:11" ht="15.75" customHeight="1" x14ac:dyDescent="0.25">
      <c r="K497" s="31"/>
    </row>
    <row r="498" spans="11:11" ht="15.75" customHeight="1" x14ac:dyDescent="0.25">
      <c r="K498" s="31"/>
    </row>
    <row r="499" spans="11:11" ht="15.75" customHeight="1" x14ac:dyDescent="0.25">
      <c r="K499" s="31"/>
    </row>
    <row r="500" spans="11:11" ht="15.75" customHeight="1" x14ac:dyDescent="0.25">
      <c r="K500" s="31"/>
    </row>
    <row r="501" spans="11:11" ht="15.75" customHeight="1" x14ac:dyDescent="0.25">
      <c r="K501" s="31"/>
    </row>
    <row r="502" spans="11:11" ht="15.75" customHeight="1" x14ac:dyDescent="0.25">
      <c r="K502" s="31"/>
    </row>
    <row r="503" spans="11:11" ht="15.75" customHeight="1" x14ac:dyDescent="0.25">
      <c r="K503" s="31"/>
    </row>
    <row r="504" spans="11:11" ht="15.75" customHeight="1" x14ac:dyDescent="0.25">
      <c r="K504" s="31"/>
    </row>
    <row r="505" spans="11:11" ht="15.75" customHeight="1" x14ac:dyDescent="0.25">
      <c r="K505" s="31"/>
    </row>
    <row r="506" spans="11:11" ht="15.75" customHeight="1" x14ac:dyDescent="0.25">
      <c r="K506" s="31"/>
    </row>
    <row r="507" spans="11:11" ht="15.75" customHeight="1" x14ac:dyDescent="0.25">
      <c r="K507" s="31"/>
    </row>
    <row r="508" spans="11:11" ht="15.75" customHeight="1" x14ac:dyDescent="0.25">
      <c r="K508" s="31"/>
    </row>
    <row r="509" spans="11:11" ht="15.75" customHeight="1" x14ac:dyDescent="0.25">
      <c r="K509" s="31"/>
    </row>
    <row r="510" spans="11:11" ht="15.75" customHeight="1" x14ac:dyDescent="0.25">
      <c r="K510" s="31"/>
    </row>
    <row r="511" spans="11:11" ht="15.75" customHeight="1" x14ac:dyDescent="0.25">
      <c r="K511" s="31"/>
    </row>
    <row r="512" spans="11:11" ht="15.75" customHeight="1" x14ac:dyDescent="0.25">
      <c r="K512" s="31"/>
    </row>
    <row r="513" spans="11:11" ht="15.75" customHeight="1" x14ac:dyDescent="0.25">
      <c r="K513" s="31"/>
    </row>
    <row r="514" spans="11:11" ht="15.75" customHeight="1" x14ac:dyDescent="0.25">
      <c r="K514" s="31"/>
    </row>
    <row r="515" spans="11:11" ht="15.75" customHeight="1" x14ac:dyDescent="0.25">
      <c r="K515" s="31"/>
    </row>
    <row r="516" spans="11:11" ht="15.75" customHeight="1" x14ac:dyDescent="0.25">
      <c r="K516" s="31"/>
    </row>
    <row r="517" spans="11:11" ht="15.75" customHeight="1" x14ac:dyDescent="0.25">
      <c r="K517" s="31"/>
    </row>
    <row r="518" spans="11:11" ht="15.75" customHeight="1" x14ac:dyDescent="0.25">
      <c r="K518" s="31"/>
    </row>
    <row r="519" spans="11:11" ht="15.75" customHeight="1" x14ac:dyDescent="0.25">
      <c r="K519" s="31"/>
    </row>
    <row r="520" spans="11:11" ht="15.75" customHeight="1" x14ac:dyDescent="0.25">
      <c r="K520" s="31"/>
    </row>
    <row r="521" spans="11:11" ht="15.75" customHeight="1" x14ac:dyDescent="0.25">
      <c r="K521" s="31"/>
    </row>
    <row r="522" spans="11:11" ht="15.75" customHeight="1" x14ac:dyDescent="0.25">
      <c r="K522" s="31"/>
    </row>
    <row r="523" spans="11:11" ht="15.75" customHeight="1" x14ac:dyDescent="0.25">
      <c r="K523" s="31"/>
    </row>
    <row r="524" spans="11:11" ht="15.75" customHeight="1" x14ac:dyDescent="0.25">
      <c r="K524" s="31"/>
    </row>
    <row r="525" spans="11:11" ht="15.75" customHeight="1" x14ac:dyDescent="0.25">
      <c r="K525" s="31"/>
    </row>
    <row r="526" spans="11:11" ht="15.75" customHeight="1" x14ac:dyDescent="0.25">
      <c r="K526" s="31"/>
    </row>
    <row r="527" spans="11:11" ht="15.75" customHeight="1" x14ac:dyDescent="0.25">
      <c r="K527" s="31"/>
    </row>
    <row r="528" spans="11:11" ht="15.75" customHeight="1" x14ac:dyDescent="0.25">
      <c r="K528" s="31"/>
    </row>
    <row r="529" spans="11:11" ht="15.75" customHeight="1" x14ac:dyDescent="0.25">
      <c r="K529" s="31"/>
    </row>
    <row r="530" spans="11:11" ht="15.75" customHeight="1" x14ac:dyDescent="0.25">
      <c r="K530" s="31"/>
    </row>
    <row r="531" spans="11:11" ht="15.75" customHeight="1" x14ac:dyDescent="0.25">
      <c r="K531" s="31"/>
    </row>
    <row r="532" spans="11:11" ht="15.75" customHeight="1" x14ac:dyDescent="0.25">
      <c r="K532" s="31"/>
    </row>
    <row r="533" spans="11:11" ht="15.75" customHeight="1" x14ac:dyDescent="0.25">
      <c r="K533" s="31"/>
    </row>
    <row r="534" spans="11:11" ht="15.75" customHeight="1" x14ac:dyDescent="0.25">
      <c r="K534" s="31"/>
    </row>
    <row r="535" spans="11:11" ht="15.75" customHeight="1" x14ac:dyDescent="0.25">
      <c r="K535" s="31"/>
    </row>
    <row r="536" spans="11:11" ht="15.75" customHeight="1" x14ac:dyDescent="0.25">
      <c r="K536" s="31"/>
    </row>
    <row r="537" spans="11:11" ht="15.75" customHeight="1" x14ac:dyDescent="0.25">
      <c r="K537" s="31"/>
    </row>
    <row r="538" spans="11:11" ht="15.75" customHeight="1" x14ac:dyDescent="0.25">
      <c r="K538" s="31"/>
    </row>
    <row r="539" spans="11:11" ht="15.75" customHeight="1" x14ac:dyDescent="0.25">
      <c r="K539" s="31"/>
    </row>
    <row r="540" spans="11:11" ht="15.75" customHeight="1" x14ac:dyDescent="0.25">
      <c r="K540" s="31"/>
    </row>
    <row r="541" spans="11:11" ht="15.75" customHeight="1" x14ac:dyDescent="0.25">
      <c r="K541" s="31"/>
    </row>
    <row r="542" spans="11:11" ht="15.75" customHeight="1" x14ac:dyDescent="0.25">
      <c r="K542" s="31"/>
    </row>
    <row r="543" spans="11:11" ht="15.75" customHeight="1" x14ac:dyDescent="0.25">
      <c r="K543" s="31"/>
    </row>
    <row r="544" spans="11:11" ht="15.75" customHeight="1" x14ac:dyDescent="0.25">
      <c r="K544" s="31"/>
    </row>
    <row r="545" spans="11:11" ht="15.75" customHeight="1" x14ac:dyDescent="0.25">
      <c r="K545" s="31"/>
    </row>
    <row r="546" spans="11:11" ht="15.75" customHeight="1" x14ac:dyDescent="0.25">
      <c r="K546" s="31"/>
    </row>
    <row r="547" spans="11:11" ht="15.75" customHeight="1" x14ac:dyDescent="0.25">
      <c r="K547" s="31"/>
    </row>
    <row r="548" spans="11:11" ht="15.75" customHeight="1" x14ac:dyDescent="0.25">
      <c r="K548" s="31"/>
    </row>
    <row r="549" spans="11:11" ht="15.75" customHeight="1" x14ac:dyDescent="0.25">
      <c r="K549" s="31"/>
    </row>
    <row r="550" spans="11:11" ht="15.75" customHeight="1" x14ac:dyDescent="0.25">
      <c r="K550" s="31"/>
    </row>
    <row r="551" spans="11:11" ht="15.75" customHeight="1" x14ac:dyDescent="0.25">
      <c r="K551" s="31"/>
    </row>
    <row r="552" spans="11:11" ht="15.75" customHeight="1" x14ac:dyDescent="0.25">
      <c r="K552" s="31"/>
    </row>
    <row r="553" spans="11:11" ht="15.75" customHeight="1" x14ac:dyDescent="0.25">
      <c r="K553" s="31"/>
    </row>
    <row r="554" spans="11:11" ht="15.75" customHeight="1" x14ac:dyDescent="0.25">
      <c r="K554" s="31"/>
    </row>
    <row r="555" spans="11:11" ht="15.75" customHeight="1" x14ac:dyDescent="0.25">
      <c r="K555" s="31"/>
    </row>
    <row r="556" spans="11:11" ht="15.75" customHeight="1" x14ac:dyDescent="0.25">
      <c r="K556" s="31"/>
    </row>
    <row r="557" spans="11:11" ht="15.75" customHeight="1" x14ac:dyDescent="0.25">
      <c r="K557" s="31"/>
    </row>
    <row r="558" spans="11:11" ht="15.75" customHeight="1" x14ac:dyDescent="0.25">
      <c r="K558" s="31"/>
    </row>
    <row r="559" spans="11:11" ht="15.75" customHeight="1" x14ac:dyDescent="0.25">
      <c r="K559" s="31"/>
    </row>
    <row r="560" spans="11:11" ht="15.75" customHeight="1" x14ac:dyDescent="0.25">
      <c r="K560" s="31"/>
    </row>
    <row r="561" spans="11:11" ht="15.75" customHeight="1" x14ac:dyDescent="0.25">
      <c r="K561" s="31"/>
    </row>
    <row r="562" spans="11:11" ht="15.75" customHeight="1" x14ac:dyDescent="0.25">
      <c r="K562" s="31"/>
    </row>
    <row r="563" spans="11:11" ht="15.75" customHeight="1" x14ac:dyDescent="0.25">
      <c r="K563" s="31"/>
    </row>
    <row r="564" spans="11:11" ht="15.75" customHeight="1" x14ac:dyDescent="0.25">
      <c r="K564" s="31"/>
    </row>
    <row r="565" spans="11:11" ht="15.75" customHeight="1" x14ac:dyDescent="0.25">
      <c r="K565" s="31"/>
    </row>
    <row r="566" spans="11:11" ht="15.75" customHeight="1" x14ac:dyDescent="0.25">
      <c r="K566" s="31"/>
    </row>
    <row r="567" spans="11:11" ht="15.75" customHeight="1" x14ac:dyDescent="0.25">
      <c r="K567" s="31"/>
    </row>
    <row r="568" spans="11:11" ht="15.75" customHeight="1" x14ac:dyDescent="0.25">
      <c r="K568" s="31"/>
    </row>
    <row r="569" spans="11:11" ht="15.75" customHeight="1" x14ac:dyDescent="0.25">
      <c r="K569" s="31"/>
    </row>
    <row r="570" spans="11:11" ht="15.75" customHeight="1" x14ac:dyDescent="0.25">
      <c r="K570" s="31"/>
    </row>
    <row r="571" spans="11:11" ht="15.75" customHeight="1" x14ac:dyDescent="0.25">
      <c r="K571" s="31"/>
    </row>
    <row r="572" spans="11:11" ht="15.75" customHeight="1" x14ac:dyDescent="0.25">
      <c r="K572" s="31"/>
    </row>
    <row r="573" spans="11:11" ht="15.75" customHeight="1" x14ac:dyDescent="0.25">
      <c r="K573" s="31"/>
    </row>
    <row r="574" spans="11:11" ht="15.75" customHeight="1" x14ac:dyDescent="0.25">
      <c r="K574" s="31"/>
    </row>
    <row r="575" spans="11:11" ht="15.75" customHeight="1" x14ac:dyDescent="0.25">
      <c r="K575" s="31"/>
    </row>
    <row r="576" spans="11:11" ht="15.75" customHeight="1" x14ac:dyDescent="0.25">
      <c r="K576" s="31"/>
    </row>
    <row r="577" spans="11:11" ht="15.75" customHeight="1" x14ac:dyDescent="0.25">
      <c r="K577" s="31"/>
    </row>
    <row r="578" spans="11:11" ht="15.75" customHeight="1" x14ac:dyDescent="0.25">
      <c r="K578" s="31"/>
    </row>
    <row r="579" spans="11:11" ht="15.75" customHeight="1" x14ac:dyDescent="0.25">
      <c r="K579" s="31"/>
    </row>
    <row r="580" spans="11:11" ht="15.75" customHeight="1" x14ac:dyDescent="0.25">
      <c r="K580" s="31"/>
    </row>
    <row r="581" spans="11:11" ht="15.75" customHeight="1" x14ac:dyDescent="0.25">
      <c r="K581" s="31"/>
    </row>
    <row r="582" spans="11:11" ht="15.75" customHeight="1" x14ac:dyDescent="0.25">
      <c r="K582" s="31"/>
    </row>
    <row r="583" spans="11:11" ht="15.75" customHeight="1" x14ac:dyDescent="0.25">
      <c r="K583" s="31"/>
    </row>
    <row r="584" spans="11:11" ht="15.75" customHeight="1" x14ac:dyDescent="0.25">
      <c r="K584" s="31"/>
    </row>
    <row r="585" spans="11:11" ht="15.75" customHeight="1" x14ac:dyDescent="0.25">
      <c r="K585" s="31"/>
    </row>
    <row r="586" spans="11:11" ht="15.75" customHeight="1" x14ac:dyDescent="0.25">
      <c r="K586" s="31"/>
    </row>
    <row r="587" spans="11:11" ht="15.75" customHeight="1" x14ac:dyDescent="0.25">
      <c r="K587" s="31"/>
    </row>
    <row r="588" spans="11:11" ht="15.75" customHeight="1" x14ac:dyDescent="0.25">
      <c r="K588" s="31"/>
    </row>
    <row r="589" spans="11:11" ht="15.75" customHeight="1" x14ac:dyDescent="0.25">
      <c r="K589" s="31"/>
    </row>
    <row r="590" spans="11:11" ht="15.75" customHeight="1" x14ac:dyDescent="0.25">
      <c r="K590" s="31"/>
    </row>
    <row r="591" spans="11:11" ht="15.75" customHeight="1" x14ac:dyDescent="0.25">
      <c r="K591" s="31"/>
    </row>
    <row r="592" spans="11:11" ht="15.75" customHeight="1" x14ac:dyDescent="0.25">
      <c r="K592" s="31"/>
    </row>
    <row r="593" spans="11:11" ht="15.75" customHeight="1" x14ac:dyDescent="0.25">
      <c r="K593" s="31"/>
    </row>
    <row r="594" spans="11:11" ht="15.75" customHeight="1" x14ac:dyDescent="0.25">
      <c r="K594" s="31"/>
    </row>
    <row r="595" spans="11:11" ht="15.75" customHeight="1" x14ac:dyDescent="0.25">
      <c r="K595" s="31"/>
    </row>
    <row r="596" spans="11:11" ht="15.75" customHeight="1" x14ac:dyDescent="0.25">
      <c r="K596" s="31"/>
    </row>
    <row r="597" spans="11:11" ht="15.75" customHeight="1" x14ac:dyDescent="0.25">
      <c r="K597" s="31"/>
    </row>
    <row r="598" spans="11:11" ht="15.75" customHeight="1" x14ac:dyDescent="0.25">
      <c r="K598" s="31"/>
    </row>
    <row r="599" spans="11:11" ht="15.75" customHeight="1" x14ac:dyDescent="0.25">
      <c r="K599" s="31"/>
    </row>
    <row r="600" spans="11:11" ht="15.75" customHeight="1" x14ac:dyDescent="0.25">
      <c r="K600" s="31"/>
    </row>
    <row r="601" spans="11:11" ht="15.75" customHeight="1" x14ac:dyDescent="0.25">
      <c r="K601" s="31"/>
    </row>
    <row r="602" spans="11:11" ht="15.75" customHeight="1" x14ac:dyDescent="0.25">
      <c r="K602" s="31"/>
    </row>
    <row r="603" spans="11:11" ht="15.75" customHeight="1" x14ac:dyDescent="0.25">
      <c r="K603" s="31"/>
    </row>
    <row r="604" spans="11:11" ht="15.75" customHeight="1" x14ac:dyDescent="0.25">
      <c r="K604" s="31"/>
    </row>
    <row r="605" spans="11:11" ht="15.75" customHeight="1" x14ac:dyDescent="0.25">
      <c r="K605" s="31"/>
    </row>
    <row r="606" spans="11:11" ht="15.75" customHeight="1" x14ac:dyDescent="0.25">
      <c r="K606" s="31"/>
    </row>
    <row r="607" spans="11:11" ht="15.75" customHeight="1" x14ac:dyDescent="0.25">
      <c r="K607" s="31"/>
    </row>
    <row r="608" spans="11:11" ht="15.75" customHeight="1" x14ac:dyDescent="0.25">
      <c r="K608" s="31"/>
    </row>
    <row r="609" spans="11:11" ht="15.75" customHeight="1" x14ac:dyDescent="0.25">
      <c r="K609" s="31"/>
    </row>
    <row r="610" spans="11:11" ht="15.75" customHeight="1" x14ac:dyDescent="0.25">
      <c r="K610" s="31"/>
    </row>
    <row r="611" spans="11:11" ht="15.75" customHeight="1" x14ac:dyDescent="0.25">
      <c r="K611" s="31"/>
    </row>
    <row r="612" spans="11:11" ht="15.75" customHeight="1" x14ac:dyDescent="0.25">
      <c r="K612" s="31"/>
    </row>
    <row r="613" spans="11:11" ht="15.75" customHeight="1" x14ac:dyDescent="0.25">
      <c r="K613" s="31"/>
    </row>
    <row r="614" spans="11:11" ht="15.75" customHeight="1" x14ac:dyDescent="0.25">
      <c r="K614" s="31"/>
    </row>
    <row r="615" spans="11:11" ht="15.75" customHeight="1" x14ac:dyDescent="0.25">
      <c r="K615" s="31"/>
    </row>
    <row r="616" spans="11:11" ht="15.75" customHeight="1" x14ac:dyDescent="0.25">
      <c r="K616" s="31"/>
    </row>
    <row r="617" spans="11:11" ht="15.75" customHeight="1" x14ac:dyDescent="0.25">
      <c r="K617" s="31"/>
    </row>
    <row r="618" spans="11:11" ht="15.75" customHeight="1" x14ac:dyDescent="0.25">
      <c r="K618" s="31"/>
    </row>
    <row r="619" spans="11:11" ht="15.75" customHeight="1" x14ac:dyDescent="0.25">
      <c r="K619" s="31"/>
    </row>
    <row r="620" spans="11:11" ht="15.75" customHeight="1" x14ac:dyDescent="0.25">
      <c r="K620" s="31"/>
    </row>
    <row r="621" spans="11:11" ht="15.75" customHeight="1" x14ac:dyDescent="0.25">
      <c r="K621" s="31"/>
    </row>
    <row r="622" spans="11:11" ht="15.75" customHeight="1" x14ac:dyDescent="0.25">
      <c r="K622" s="31"/>
    </row>
    <row r="623" spans="11:11" ht="15.75" customHeight="1" x14ac:dyDescent="0.25">
      <c r="K623" s="31"/>
    </row>
    <row r="624" spans="11:11" ht="15.75" customHeight="1" x14ac:dyDescent="0.25">
      <c r="K624" s="31"/>
    </row>
    <row r="625" spans="11:11" ht="15.75" customHeight="1" x14ac:dyDescent="0.25">
      <c r="K625" s="31"/>
    </row>
    <row r="626" spans="11:11" ht="15.75" customHeight="1" x14ac:dyDescent="0.25">
      <c r="K626" s="31"/>
    </row>
    <row r="627" spans="11:11" ht="15.75" customHeight="1" x14ac:dyDescent="0.25">
      <c r="K627" s="31"/>
    </row>
    <row r="628" spans="11:11" ht="15.75" customHeight="1" x14ac:dyDescent="0.25">
      <c r="K628" s="31"/>
    </row>
    <row r="629" spans="11:11" ht="15.75" customHeight="1" x14ac:dyDescent="0.25">
      <c r="K629" s="31"/>
    </row>
    <row r="630" spans="11:11" ht="15.75" customHeight="1" x14ac:dyDescent="0.25">
      <c r="K630" s="31"/>
    </row>
    <row r="631" spans="11:11" ht="15.75" customHeight="1" x14ac:dyDescent="0.25">
      <c r="K631" s="31"/>
    </row>
    <row r="632" spans="11:11" ht="15.75" customHeight="1" x14ac:dyDescent="0.25">
      <c r="K632" s="31"/>
    </row>
    <row r="633" spans="11:11" ht="15.75" customHeight="1" x14ac:dyDescent="0.25">
      <c r="K633" s="31"/>
    </row>
    <row r="634" spans="11:11" ht="15.75" customHeight="1" x14ac:dyDescent="0.25">
      <c r="K634" s="31"/>
    </row>
    <row r="635" spans="11:11" ht="15.75" customHeight="1" x14ac:dyDescent="0.25">
      <c r="K635" s="31"/>
    </row>
    <row r="636" spans="11:11" ht="15.75" customHeight="1" x14ac:dyDescent="0.25">
      <c r="K636" s="31"/>
    </row>
    <row r="637" spans="11:11" ht="15.75" customHeight="1" x14ac:dyDescent="0.25">
      <c r="K637" s="31"/>
    </row>
    <row r="638" spans="11:11" ht="15.75" customHeight="1" x14ac:dyDescent="0.25">
      <c r="K638" s="31"/>
    </row>
    <row r="639" spans="11:11" ht="15.75" customHeight="1" x14ac:dyDescent="0.25">
      <c r="K639" s="31"/>
    </row>
    <row r="640" spans="11:11" ht="15.75" customHeight="1" x14ac:dyDescent="0.25">
      <c r="K640" s="31"/>
    </row>
    <row r="641" spans="11:11" ht="15.75" customHeight="1" x14ac:dyDescent="0.25">
      <c r="K641" s="31"/>
    </row>
    <row r="642" spans="11:11" ht="15.75" customHeight="1" x14ac:dyDescent="0.25">
      <c r="K642" s="31"/>
    </row>
    <row r="643" spans="11:11" ht="15.75" customHeight="1" x14ac:dyDescent="0.25">
      <c r="K643" s="31"/>
    </row>
    <row r="644" spans="11:11" ht="15.75" customHeight="1" x14ac:dyDescent="0.25">
      <c r="K644" s="31"/>
    </row>
    <row r="645" spans="11:11" ht="15.75" customHeight="1" x14ac:dyDescent="0.25">
      <c r="K645" s="31"/>
    </row>
    <row r="646" spans="11:11" ht="15.75" customHeight="1" x14ac:dyDescent="0.25">
      <c r="K646" s="31"/>
    </row>
    <row r="647" spans="11:11" ht="15.75" customHeight="1" x14ac:dyDescent="0.25">
      <c r="K647" s="31"/>
    </row>
    <row r="648" spans="11:11" ht="15.75" customHeight="1" x14ac:dyDescent="0.25">
      <c r="K648" s="31"/>
    </row>
    <row r="649" spans="11:11" ht="15.75" customHeight="1" x14ac:dyDescent="0.25">
      <c r="K649" s="31"/>
    </row>
    <row r="650" spans="11:11" ht="15.75" customHeight="1" x14ac:dyDescent="0.25">
      <c r="K650" s="31"/>
    </row>
    <row r="651" spans="11:11" ht="15.75" customHeight="1" x14ac:dyDescent="0.25">
      <c r="K651" s="31"/>
    </row>
    <row r="652" spans="11:11" ht="15.75" customHeight="1" x14ac:dyDescent="0.25">
      <c r="K652" s="31"/>
    </row>
    <row r="653" spans="11:11" ht="15.75" customHeight="1" x14ac:dyDescent="0.25">
      <c r="K653" s="31"/>
    </row>
    <row r="654" spans="11:11" ht="15.75" customHeight="1" x14ac:dyDescent="0.25">
      <c r="K654" s="31"/>
    </row>
    <row r="655" spans="11:11" ht="15.75" customHeight="1" x14ac:dyDescent="0.25">
      <c r="K655" s="31"/>
    </row>
    <row r="656" spans="11:11" ht="15.75" customHeight="1" x14ac:dyDescent="0.25">
      <c r="K656" s="31"/>
    </row>
    <row r="657" spans="11:11" ht="15.75" customHeight="1" x14ac:dyDescent="0.25">
      <c r="K657" s="31"/>
    </row>
    <row r="658" spans="11:11" ht="15.75" customHeight="1" x14ac:dyDescent="0.25">
      <c r="K658" s="31"/>
    </row>
    <row r="659" spans="11:11" ht="15.75" customHeight="1" x14ac:dyDescent="0.25">
      <c r="K659" s="31"/>
    </row>
    <row r="660" spans="11:11" ht="15.75" customHeight="1" x14ac:dyDescent="0.25">
      <c r="K660" s="31"/>
    </row>
    <row r="661" spans="11:11" ht="15.75" customHeight="1" x14ac:dyDescent="0.25">
      <c r="K661" s="31"/>
    </row>
    <row r="662" spans="11:11" ht="15.75" customHeight="1" x14ac:dyDescent="0.25">
      <c r="K662" s="31"/>
    </row>
    <row r="663" spans="11:11" ht="15.75" customHeight="1" x14ac:dyDescent="0.25">
      <c r="K663" s="31"/>
    </row>
    <row r="664" spans="11:11" ht="15.75" customHeight="1" x14ac:dyDescent="0.25">
      <c r="K664" s="31"/>
    </row>
    <row r="665" spans="11:11" ht="15.75" customHeight="1" x14ac:dyDescent="0.25">
      <c r="K665" s="31"/>
    </row>
    <row r="666" spans="11:11" ht="15.75" customHeight="1" x14ac:dyDescent="0.25">
      <c r="K666" s="31"/>
    </row>
    <row r="667" spans="11:11" ht="15.75" customHeight="1" x14ac:dyDescent="0.25">
      <c r="K667" s="31"/>
    </row>
    <row r="668" spans="11:11" ht="15.75" customHeight="1" x14ac:dyDescent="0.25">
      <c r="K668" s="31"/>
    </row>
    <row r="669" spans="11:11" ht="15.75" customHeight="1" x14ac:dyDescent="0.25">
      <c r="K669" s="31"/>
    </row>
    <row r="670" spans="11:11" ht="15.75" customHeight="1" x14ac:dyDescent="0.25">
      <c r="K670" s="31"/>
    </row>
    <row r="671" spans="11:11" ht="15.75" customHeight="1" x14ac:dyDescent="0.25">
      <c r="K671" s="31"/>
    </row>
    <row r="672" spans="11:11" ht="15.75" customHeight="1" x14ac:dyDescent="0.25">
      <c r="K672" s="31"/>
    </row>
    <row r="673" spans="11:11" ht="15.75" customHeight="1" x14ac:dyDescent="0.25">
      <c r="K673" s="31"/>
    </row>
    <row r="674" spans="11:11" ht="15.75" customHeight="1" x14ac:dyDescent="0.25">
      <c r="K674" s="31"/>
    </row>
    <row r="675" spans="11:11" ht="15.75" customHeight="1" x14ac:dyDescent="0.25">
      <c r="K675" s="31"/>
    </row>
    <row r="676" spans="11:11" ht="15.75" customHeight="1" x14ac:dyDescent="0.25">
      <c r="K676" s="31"/>
    </row>
    <row r="677" spans="11:11" ht="15.75" customHeight="1" x14ac:dyDescent="0.25">
      <c r="K677" s="31"/>
    </row>
    <row r="678" spans="11:11" ht="15.75" customHeight="1" x14ac:dyDescent="0.25">
      <c r="K678" s="31"/>
    </row>
    <row r="679" spans="11:11" ht="15.75" customHeight="1" x14ac:dyDescent="0.25">
      <c r="K679" s="31"/>
    </row>
    <row r="680" spans="11:11" ht="15.75" customHeight="1" x14ac:dyDescent="0.25">
      <c r="K680" s="31"/>
    </row>
    <row r="681" spans="11:11" ht="15.75" customHeight="1" x14ac:dyDescent="0.25">
      <c r="K681" s="31"/>
    </row>
    <row r="682" spans="11:11" ht="15.75" customHeight="1" x14ac:dyDescent="0.25">
      <c r="K682" s="31"/>
    </row>
    <row r="683" spans="11:11" ht="15.75" customHeight="1" x14ac:dyDescent="0.25">
      <c r="K683" s="31"/>
    </row>
    <row r="684" spans="11:11" ht="15.75" customHeight="1" x14ac:dyDescent="0.25">
      <c r="K684" s="31"/>
    </row>
    <row r="685" spans="11:11" ht="15.75" customHeight="1" x14ac:dyDescent="0.25">
      <c r="K685" s="31"/>
    </row>
    <row r="686" spans="11:11" ht="15.75" customHeight="1" x14ac:dyDescent="0.25">
      <c r="K686" s="31"/>
    </row>
    <row r="687" spans="11:11" ht="15.75" customHeight="1" x14ac:dyDescent="0.25">
      <c r="K687" s="31"/>
    </row>
    <row r="688" spans="11:11" ht="15.75" customHeight="1" x14ac:dyDescent="0.25">
      <c r="K688" s="31"/>
    </row>
    <row r="689" spans="11:11" ht="15.75" customHeight="1" x14ac:dyDescent="0.25">
      <c r="K689" s="31"/>
    </row>
    <row r="690" spans="11:11" ht="15.75" customHeight="1" x14ac:dyDescent="0.25">
      <c r="K690" s="31"/>
    </row>
    <row r="691" spans="11:11" ht="15.75" customHeight="1" x14ac:dyDescent="0.25">
      <c r="K691" s="31"/>
    </row>
    <row r="692" spans="11:11" ht="15.75" customHeight="1" x14ac:dyDescent="0.25">
      <c r="K692" s="31"/>
    </row>
    <row r="693" spans="11:11" ht="15.75" customHeight="1" x14ac:dyDescent="0.25">
      <c r="K693" s="31"/>
    </row>
    <row r="694" spans="11:11" ht="15.75" customHeight="1" x14ac:dyDescent="0.25">
      <c r="K694" s="31"/>
    </row>
    <row r="695" spans="11:11" ht="15.75" customHeight="1" x14ac:dyDescent="0.25">
      <c r="K695" s="31"/>
    </row>
    <row r="696" spans="11:11" ht="15.75" customHeight="1" x14ac:dyDescent="0.25">
      <c r="K696" s="31"/>
    </row>
    <row r="697" spans="11:11" ht="15.75" customHeight="1" x14ac:dyDescent="0.25">
      <c r="K697" s="31"/>
    </row>
    <row r="698" spans="11:11" ht="15.75" customHeight="1" x14ac:dyDescent="0.25">
      <c r="K698" s="31"/>
    </row>
    <row r="699" spans="11:11" ht="15.75" customHeight="1" x14ac:dyDescent="0.25">
      <c r="K699" s="31"/>
    </row>
    <row r="700" spans="11:11" ht="15.75" customHeight="1" x14ac:dyDescent="0.25">
      <c r="K700" s="31"/>
    </row>
    <row r="701" spans="11:11" ht="15.75" customHeight="1" x14ac:dyDescent="0.25">
      <c r="K701" s="31"/>
    </row>
    <row r="702" spans="11:11" ht="15.75" customHeight="1" x14ac:dyDescent="0.25">
      <c r="K702" s="31"/>
    </row>
    <row r="703" spans="11:11" ht="15.75" customHeight="1" x14ac:dyDescent="0.25">
      <c r="K703" s="31"/>
    </row>
    <row r="704" spans="11:11" ht="15.75" customHeight="1" x14ac:dyDescent="0.25">
      <c r="K704" s="31"/>
    </row>
    <row r="705" spans="11:11" ht="15.75" customHeight="1" x14ac:dyDescent="0.25">
      <c r="K705" s="31"/>
    </row>
    <row r="706" spans="11:11" ht="15.75" customHeight="1" x14ac:dyDescent="0.25">
      <c r="K706" s="31"/>
    </row>
    <row r="707" spans="11:11" ht="15.75" customHeight="1" x14ac:dyDescent="0.25">
      <c r="K707" s="31"/>
    </row>
    <row r="708" spans="11:11" ht="15.75" customHeight="1" x14ac:dyDescent="0.25">
      <c r="K708" s="31"/>
    </row>
    <row r="709" spans="11:11" ht="15.75" customHeight="1" x14ac:dyDescent="0.25">
      <c r="K709" s="31"/>
    </row>
    <row r="710" spans="11:11" ht="15.75" customHeight="1" x14ac:dyDescent="0.25">
      <c r="K710" s="31"/>
    </row>
    <row r="711" spans="11:11" ht="15.75" customHeight="1" x14ac:dyDescent="0.25">
      <c r="K711" s="31"/>
    </row>
    <row r="712" spans="11:11" ht="15.75" customHeight="1" x14ac:dyDescent="0.25">
      <c r="K712" s="31"/>
    </row>
    <row r="713" spans="11:11" ht="15.75" customHeight="1" x14ac:dyDescent="0.25">
      <c r="K713" s="31"/>
    </row>
    <row r="714" spans="11:11" ht="15.75" customHeight="1" x14ac:dyDescent="0.25">
      <c r="K714" s="31"/>
    </row>
    <row r="715" spans="11:11" ht="15.75" customHeight="1" x14ac:dyDescent="0.25">
      <c r="K715" s="31"/>
    </row>
    <row r="716" spans="11:11" ht="15.75" customHeight="1" x14ac:dyDescent="0.25">
      <c r="K716" s="31"/>
    </row>
    <row r="717" spans="11:11" ht="15.75" customHeight="1" x14ac:dyDescent="0.25">
      <c r="K717" s="31"/>
    </row>
    <row r="718" spans="11:11" ht="15.75" customHeight="1" x14ac:dyDescent="0.25">
      <c r="K718" s="31"/>
    </row>
    <row r="719" spans="11:11" ht="15.75" customHeight="1" x14ac:dyDescent="0.25">
      <c r="K719" s="31"/>
    </row>
    <row r="720" spans="11:11" ht="15.75" customHeight="1" x14ac:dyDescent="0.25">
      <c r="K720" s="31"/>
    </row>
    <row r="721" spans="11:11" ht="15.75" customHeight="1" x14ac:dyDescent="0.25">
      <c r="K721" s="31"/>
    </row>
    <row r="722" spans="11:11" ht="15.75" customHeight="1" x14ac:dyDescent="0.25">
      <c r="K722" s="31"/>
    </row>
    <row r="723" spans="11:11" ht="15.75" customHeight="1" x14ac:dyDescent="0.25">
      <c r="K723" s="31"/>
    </row>
    <row r="724" spans="11:11" ht="15.75" customHeight="1" x14ac:dyDescent="0.25">
      <c r="K724" s="31"/>
    </row>
    <row r="725" spans="11:11" ht="15.75" customHeight="1" x14ac:dyDescent="0.25">
      <c r="K725" s="31"/>
    </row>
    <row r="726" spans="11:11" ht="15.75" customHeight="1" x14ac:dyDescent="0.25">
      <c r="K726" s="31"/>
    </row>
    <row r="727" spans="11:11" ht="15.75" customHeight="1" x14ac:dyDescent="0.25">
      <c r="K727" s="31"/>
    </row>
    <row r="728" spans="11:11" ht="15.75" customHeight="1" x14ac:dyDescent="0.25">
      <c r="K728" s="31"/>
    </row>
    <row r="729" spans="11:11" ht="15.75" customHeight="1" x14ac:dyDescent="0.25">
      <c r="K729" s="31"/>
    </row>
    <row r="730" spans="11:11" ht="15.75" customHeight="1" x14ac:dyDescent="0.25">
      <c r="K730" s="31"/>
    </row>
    <row r="731" spans="11:11" ht="15.75" customHeight="1" x14ac:dyDescent="0.25">
      <c r="K731" s="31"/>
    </row>
    <row r="732" spans="11:11" ht="15.75" customHeight="1" x14ac:dyDescent="0.25">
      <c r="K732" s="31"/>
    </row>
    <row r="733" spans="11:11" ht="15.75" customHeight="1" x14ac:dyDescent="0.25">
      <c r="K733" s="31"/>
    </row>
    <row r="734" spans="11:11" ht="15.75" customHeight="1" x14ac:dyDescent="0.25">
      <c r="K734" s="31"/>
    </row>
    <row r="735" spans="11:11" ht="15.75" customHeight="1" x14ac:dyDescent="0.25">
      <c r="K735" s="31"/>
    </row>
    <row r="736" spans="11:11" ht="15.75" customHeight="1" x14ac:dyDescent="0.25">
      <c r="K736" s="31"/>
    </row>
    <row r="737" spans="11:11" ht="15.75" customHeight="1" x14ac:dyDescent="0.25">
      <c r="K737" s="31"/>
    </row>
    <row r="738" spans="11:11" ht="15.75" customHeight="1" x14ac:dyDescent="0.25">
      <c r="K738" s="31"/>
    </row>
    <row r="739" spans="11:11" ht="15.75" customHeight="1" x14ac:dyDescent="0.25">
      <c r="K739" s="31"/>
    </row>
    <row r="740" spans="11:11" ht="15.75" customHeight="1" x14ac:dyDescent="0.25">
      <c r="K740" s="31"/>
    </row>
    <row r="741" spans="11:11" ht="15.75" customHeight="1" x14ac:dyDescent="0.25">
      <c r="K741" s="31"/>
    </row>
    <row r="742" spans="11:11" ht="15.75" customHeight="1" x14ac:dyDescent="0.25">
      <c r="K742" s="31"/>
    </row>
    <row r="743" spans="11:11" ht="15.75" customHeight="1" x14ac:dyDescent="0.25">
      <c r="K743" s="31"/>
    </row>
    <row r="744" spans="11:11" ht="15.75" customHeight="1" x14ac:dyDescent="0.25">
      <c r="K744" s="31"/>
    </row>
    <row r="745" spans="11:11" ht="15.75" customHeight="1" x14ac:dyDescent="0.25">
      <c r="K745" s="31"/>
    </row>
    <row r="746" spans="11:11" ht="15.75" customHeight="1" x14ac:dyDescent="0.25">
      <c r="K746" s="31"/>
    </row>
    <row r="747" spans="11:11" ht="15.75" customHeight="1" x14ac:dyDescent="0.25">
      <c r="K747" s="31"/>
    </row>
    <row r="748" spans="11:11" ht="15.75" customHeight="1" x14ac:dyDescent="0.25">
      <c r="K748" s="31"/>
    </row>
    <row r="749" spans="11:11" ht="15.75" customHeight="1" x14ac:dyDescent="0.25">
      <c r="K749" s="31"/>
    </row>
    <row r="750" spans="11:11" ht="15.75" customHeight="1" x14ac:dyDescent="0.25">
      <c r="K750" s="31"/>
    </row>
    <row r="751" spans="11:11" ht="15.75" customHeight="1" x14ac:dyDescent="0.25">
      <c r="K751" s="31"/>
    </row>
    <row r="752" spans="11:11" ht="15.75" customHeight="1" x14ac:dyDescent="0.25">
      <c r="K752" s="31"/>
    </row>
    <row r="753" spans="11:11" ht="15.75" customHeight="1" x14ac:dyDescent="0.25">
      <c r="K753" s="31"/>
    </row>
    <row r="754" spans="11:11" ht="15.75" customHeight="1" x14ac:dyDescent="0.25">
      <c r="K754" s="31"/>
    </row>
    <row r="755" spans="11:11" ht="15.75" customHeight="1" x14ac:dyDescent="0.25">
      <c r="K755" s="31"/>
    </row>
    <row r="756" spans="11:11" ht="15.75" customHeight="1" x14ac:dyDescent="0.25">
      <c r="K756" s="31"/>
    </row>
    <row r="757" spans="11:11" ht="15.75" customHeight="1" x14ac:dyDescent="0.25">
      <c r="K757" s="31"/>
    </row>
    <row r="758" spans="11:11" ht="15.75" customHeight="1" x14ac:dyDescent="0.25">
      <c r="K758" s="31"/>
    </row>
    <row r="759" spans="11:11" ht="15.75" customHeight="1" x14ac:dyDescent="0.25">
      <c r="K759" s="31"/>
    </row>
    <row r="760" spans="11:11" ht="15.75" customHeight="1" x14ac:dyDescent="0.25">
      <c r="K760" s="31"/>
    </row>
    <row r="761" spans="11:11" ht="15.75" customHeight="1" x14ac:dyDescent="0.25">
      <c r="K761" s="31"/>
    </row>
    <row r="762" spans="11:11" ht="15.75" customHeight="1" x14ac:dyDescent="0.25">
      <c r="K762" s="31"/>
    </row>
    <row r="763" spans="11:11" ht="15.75" customHeight="1" x14ac:dyDescent="0.25">
      <c r="K763" s="31"/>
    </row>
    <row r="764" spans="11:11" ht="15.75" customHeight="1" x14ac:dyDescent="0.25">
      <c r="K764" s="31"/>
    </row>
    <row r="765" spans="11:11" ht="15.75" customHeight="1" x14ac:dyDescent="0.25">
      <c r="K765" s="31"/>
    </row>
    <row r="766" spans="11:11" ht="15.75" customHeight="1" x14ac:dyDescent="0.25">
      <c r="K766" s="31"/>
    </row>
    <row r="767" spans="11:11" ht="15.75" customHeight="1" x14ac:dyDescent="0.25">
      <c r="K767" s="31"/>
    </row>
    <row r="768" spans="11:11" ht="15.75" customHeight="1" x14ac:dyDescent="0.25">
      <c r="K768" s="31"/>
    </row>
    <row r="769" spans="11:11" ht="15.75" customHeight="1" x14ac:dyDescent="0.25">
      <c r="K769" s="31"/>
    </row>
    <row r="770" spans="11:11" ht="15.75" customHeight="1" x14ac:dyDescent="0.25">
      <c r="K770" s="31"/>
    </row>
    <row r="771" spans="11:11" ht="15.75" customHeight="1" x14ac:dyDescent="0.25">
      <c r="K771" s="31"/>
    </row>
    <row r="772" spans="11:11" ht="15.75" customHeight="1" x14ac:dyDescent="0.25">
      <c r="K772" s="31"/>
    </row>
    <row r="773" spans="11:11" ht="15.75" customHeight="1" x14ac:dyDescent="0.25">
      <c r="K773" s="31"/>
    </row>
    <row r="774" spans="11:11" ht="15.75" customHeight="1" x14ac:dyDescent="0.25">
      <c r="K774" s="31"/>
    </row>
    <row r="775" spans="11:11" ht="15.75" customHeight="1" x14ac:dyDescent="0.25">
      <c r="K775" s="31"/>
    </row>
    <row r="776" spans="11:11" ht="15.75" customHeight="1" x14ac:dyDescent="0.25">
      <c r="K776" s="31"/>
    </row>
    <row r="777" spans="11:11" ht="15.75" customHeight="1" x14ac:dyDescent="0.25">
      <c r="K777" s="31"/>
    </row>
    <row r="778" spans="11:11" ht="15.75" customHeight="1" x14ac:dyDescent="0.25">
      <c r="K778" s="31"/>
    </row>
    <row r="779" spans="11:11" ht="15.75" customHeight="1" x14ac:dyDescent="0.25">
      <c r="K779" s="31"/>
    </row>
    <row r="780" spans="11:11" ht="15.75" customHeight="1" x14ac:dyDescent="0.25">
      <c r="K780" s="31"/>
    </row>
    <row r="781" spans="11:11" ht="15.75" customHeight="1" x14ac:dyDescent="0.25">
      <c r="K781" s="31"/>
    </row>
    <row r="782" spans="11:11" ht="15.75" customHeight="1" x14ac:dyDescent="0.25">
      <c r="K782" s="31"/>
    </row>
    <row r="783" spans="11:11" ht="15.75" customHeight="1" x14ac:dyDescent="0.25">
      <c r="K783" s="31"/>
    </row>
    <row r="784" spans="11:11" ht="15.75" customHeight="1" x14ac:dyDescent="0.25">
      <c r="K784" s="31"/>
    </row>
    <row r="785" spans="11:11" ht="15.75" customHeight="1" x14ac:dyDescent="0.25">
      <c r="K785" s="31"/>
    </row>
    <row r="786" spans="11:11" ht="15.75" customHeight="1" x14ac:dyDescent="0.25">
      <c r="K786" s="31"/>
    </row>
    <row r="787" spans="11:11" ht="15.75" customHeight="1" x14ac:dyDescent="0.25">
      <c r="K787" s="31"/>
    </row>
    <row r="788" spans="11:11" ht="15.75" customHeight="1" x14ac:dyDescent="0.25">
      <c r="K788" s="31"/>
    </row>
    <row r="789" spans="11:11" ht="15.75" customHeight="1" x14ac:dyDescent="0.25">
      <c r="K789" s="31"/>
    </row>
    <row r="790" spans="11:11" ht="15.75" customHeight="1" x14ac:dyDescent="0.25">
      <c r="K790" s="31"/>
    </row>
    <row r="791" spans="11:11" ht="15.75" customHeight="1" x14ac:dyDescent="0.25">
      <c r="K791" s="31"/>
    </row>
    <row r="792" spans="11:11" ht="15.75" customHeight="1" x14ac:dyDescent="0.25">
      <c r="K792" s="31"/>
    </row>
    <row r="793" spans="11:11" ht="15.75" customHeight="1" x14ac:dyDescent="0.25">
      <c r="K793" s="31"/>
    </row>
    <row r="794" spans="11:11" ht="15.75" customHeight="1" x14ac:dyDescent="0.25">
      <c r="K794" s="31"/>
    </row>
    <row r="795" spans="11:11" ht="15.75" customHeight="1" x14ac:dyDescent="0.25">
      <c r="K795" s="31"/>
    </row>
    <row r="796" spans="11:11" ht="15.75" customHeight="1" x14ac:dyDescent="0.25">
      <c r="K796" s="31"/>
    </row>
    <row r="797" spans="11:11" ht="15.75" customHeight="1" x14ac:dyDescent="0.25">
      <c r="K797" s="31"/>
    </row>
    <row r="798" spans="11:11" ht="15.75" customHeight="1" x14ac:dyDescent="0.25">
      <c r="K798" s="31"/>
    </row>
    <row r="799" spans="11:11" ht="15.75" customHeight="1" x14ac:dyDescent="0.25">
      <c r="K799" s="31"/>
    </row>
    <row r="800" spans="11:11" ht="15.75" customHeight="1" x14ac:dyDescent="0.25">
      <c r="K800" s="31"/>
    </row>
    <row r="801" spans="11:11" ht="15.75" customHeight="1" x14ac:dyDescent="0.25">
      <c r="K801" s="31"/>
    </row>
    <row r="802" spans="11:11" ht="15.75" customHeight="1" x14ac:dyDescent="0.25">
      <c r="K802" s="31"/>
    </row>
    <row r="803" spans="11:11" ht="15.75" customHeight="1" x14ac:dyDescent="0.25">
      <c r="K803" s="31"/>
    </row>
    <row r="804" spans="11:11" ht="15.75" customHeight="1" x14ac:dyDescent="0.25">
      <c r="K804" s="31"/>
    </row>
    <row r="805" spans="11:11" ht="15.75" customHeight="1" x14ac:dyDescent="0.25">
      <c r="K805" s="31"/>
    </row>
    <row r="806" spans="11:11" ht="15.75" customHeight="1" x14ac:dyDescent="0.25">
      <c r="K806" s="31"/>
    </row>
    <row r="807" spans="11:11" ht="15.75" customHeight="1" x14ac:dyDescent="0.25">
      <c r="K807" s="31"/>
    </row>
    <row r="808" spans="11:11" ht="15.75" customHeight="1" x14ac:dyDescent="0.25">
      <c r="K808" s="31"/>
    </row>
    <row r="809" spans="11:11" ht="15.75" customHeight="1" x14ac:dyDescent="0.25">
      <c r="K809" s="31"/>
    </row>
    <row r="810" spans="11:11" ht="15.75" customHeight="1" x14ac:dyDescent="0.25">
      <c r="K810" s="31"/>
    </row>
    <row r="811" spans="11:11" ht="15.75" customHeight="1" x14ac:dyDescent="0.25">
      <c r="K811" s="31"/>
    </row>
    <row r="812" spans="11:11" ht="15.75" customHeight="1" x14ac:dyDescent="0.25">
      <c r="K812" s="31"/>
    </row>
    <row r="813" spans="11:11" ht="15.75" customHeight="1" x14ac:dyDescent="0.25">
      <c r="K813" s="31"/>
    </row>
    <row r="814" spans="11:11" ht="15.75" customHeight="1" x14ac:dyDescent="0.25">
      <c r="K814" s="31"/>
    </row>
    <row r="815" spans="11:11" ht="15.75" customHeight="1" x14ac:dyDescent="0.25">
      <c r="K815" s="31"/>
    </row>
    <row r="816" spans="11:11" ht="15.75" customHeight="1" x14ac:dyDescent="0.25">
      <c r="K816" s="31"/>
    </row>
    <row r="817" spans="11:11" ht="15.75" customHeight="1" x14ac:dyDescent="0.25">
      <c r="K817" s="31"/>
    </row>
    <row r="818" spans="11:11" ht="15.75" customHeight="1" x14ac:dyDescent="0.25">
      <c r="K818" s="31"/>
    </row>
    <row r="819" spans="11:11" ht="15.75" customHeight="1" x14ac:dyDescent="0.25">
      <c r="K819" s="31"/>
    </row>
    <row r="820" spans="11:11" ht="15.75" customHeight="1" x14ac:dyDescent="0.25">
      <c r="K820" s="31"/>
    </row>
    <row r="821" spans="11:11" ht="15.75" customHeight="1" x14ac:dyDescent="0.25">
      <c r="K821" s="31"/>
    </row>
    <row r="822" spans="11:11" ht="15.75" customHeight="1" x14ac:dyDescent="0.25">
      <c r="K822" s="31"/>
    </row>
    <row r="823" spans="11:11" ht="15.75" customHeight="1" x14ac:dyDescent="0.25">
      <c r="K823" s="31"/>
    </row>
    <row r="824" spans="11:11" ht="15.75" customHeight="1" x14ac:dyDescent="0.25">
      <c r="K824" s="31"/>
    </row>
    <row r="825" spans="11:11" ht="15.75" customHeight="1" x14ac:dyDescent="0.25">
      <c r="K825" s="31"/>
    </row>
    <row r="826" spans="11:11" ht="15.75" customHeight="1" x14ac:dyDescent="0.25">
      <c r="K826" s="31"/>
    </row>
    <row r="827" spans="11:11" ht="15.75" customHeight="1" x14ac:dyDescent="0.25">
      <c r="K827" s="31"/>
    </row>
    <row r="828" spans="11:11" ht="15.75" customHeight="1" x14ac:dyDescent="0.25">
      <c r="K828" s="31"/>
    </row>
    <row r="829" spans="11:11" ht="15.75" customHeight="1" x14ac:dyDescent="0.25">
      <c r="K829" s="31"/>
    </row>
    <row r="830" spans="11:11" ht="15.75" customHeight="1" x14ac:dyDescent="0.25">
      <c r="K830" s="31"/>
    </row>
    <row r="831" spans="11:11" ht="15.75" customHeight="1" x14ac:dyDescent="0.25">
      <c r="K831" s="31"/>
    </row>
    <row r="832" spans="11:11" ht="15.75" customHeight="1" x14ac:dyDescent="0.25">
      <c r="K832" s="31"/>
    </row>
    <row r="833" spans="11:11" ht="15.75" customHeight="1" x14ac:dyDescent="0.25">
      <c r="K833" s="31"/>
    </row>
    <row r="834" spans="11:11" ht="15.75" customHeight="1" x14ac:dyDescent="0.25">
      <c r="K834" s="31"/>
    </row>
    <row r="835" spans="11:11" ht="15.75" customHeight="1" x14ac:dyDescent="0.25">
      <c r="K835" s="31"/>
    </row>
    <row r="836" spans="11:11" ht="15.75" customHeight="1" x14ac:dyDescent="0.25">
      <c r="K836" s="31"/>
    </row>
    <row r="837" spans="11:11" ht="15.75" customHeight="1" x14ac:dyDescent="0.25">
      <c r="K837" s="31"/>
    </row>
    <row r="838" spans="11:11" ht="15.75" customHeight="1" x14ac:dyDescent="0.25">
      <c r="K838" s="31"/>
    </row>
    <row r="839" spans="11:11" ht="15.75" customHeight="1" x14ac:dyDescent="0.25">
      <c r="K839" s="31"/>
    </row>
    <row r="840" spans="11:11" ht="15.75" customHeight="1" x14ac:dyDescent="0.25">
      <c r="K840" s="31"/>
    </row>
    <row r="841" spans="11:11" ht="15.75" customHeight="1" x14ac:dyDescent="0.25">
      <c r="K841" s="31"/>
    </row>
    <row r="842" spans="11:11" ht="15.75" customHeight="1" x14ac:dyDescent="0.25">
      <c r="K842" s="31"/>
    </row>
    <row r="843" spans="11:11" ht="15.75" customHeight="1" x14ac:dyDescent="0.25">
      <c r="K843" s="31"/>
    </row>
    <row r="844" spans="11:11" ht="15.75" customHeight="1" x14ac:dyDescent="0.25">
      <c r="K844" s="31"/>
    </row>
    <row r="845" spans="11:11" ht="15.75" customHeight="1" x14ac:dyDescent="0.25">
      <c r="K845" s="31"/>
    </row>
    <row r="846" spans="11:11" ht="15.75" customHeight="1" x14ac:dyDescent="0.25">
      <c r="K846" s="31"/>
    </row>
    <row r="847" spans="11:11" ht="15.75" customHeight="1" x14ac:dyDescent="0.25">
      <c r="K847" s="31"/>
    </row>
    <row r="848" spans="11:11" ht="15.75" customHeight="1" x14ac:dyDescent="0.25">
      <c r="K848" s="31"/>
    </row>
    <row r="849" spans="11:11" ht="15.75" customHeight="1" x14ac:dyDescent="0.25">
      <c r="K849" s="31"/>
    </row>
    <row r="850" spans="11:11" ht="15.75" customHeight="1" x14ac:dyDescent="0.25">
      <c r="K850" s="31"/>
    </row>
    <row r="851" spans="11:11" ht="15.75" customHeight="1" x14ac:dyDescent="0.25">
      <c r="K851" s="31"/>
    </row>
    <row r="852" spans="11:11" ht="15.75" customHeight="1" x14ac:dyDescent="0.25">
      <c r="K852" s="31"/>
    </row>
    <row r="853" spans="11:11" ht="15.75" customHeight="1" x14ac:dyDescent="0.25">
      <c r="K853" s="31"/>
    </row>
    <row r="854" spans="11:11" ht="15.75" customHeight="1" x14ac:dyDescent="0.25">
      <c r="K854" s="31"/>
    </row>
    <row r="855" spans="11:11" ht="15.75" customHeight="1" x14ac:dyDescent="0.25">
      <c r="K855" s="31"/>
    </row>
    <row r="856" spans="11:11" ht="15.75" customHeight="1" x14ac:dyDescent="0.25">
      <c r="K856" s="31"/>
    </row>
    <row r="857" spans="11:11" ht="15.75" customHeight="1" x14ac:dyDescent="0.25">
      <c r="K857" s="31"/>
    </row>
    <row r="858" spans="11:11" ht="15.75" customHeight="1" x14ac:dyDescent="0.25">
      <c r="K858" s="31"/>
    </row>
    <row r="859" spans="11:11" ht="15.75" customHeight="1" x14ac:dyDescent="0.25">
      <c r="K859" s="31"/>
    </row>
    <row r="860" spans="11:11" ht="15.75" customHeight="1" x14ac:dyDescent="0.25">
      <c r="K860" s="31"/>
    </row>
    <row r="861" spans="11:11" ht="15.75" customHeight="1" x14ac:dyDescent="0.25">
      <c r="K861" s="31"/>
    </row>
    <row r="862" spans="11:11" ht="15.75" customHeight="1" x14ac:dyDescent="0.25">
      <c r="K862" s="31"/>
    </row>
    <row r="863" spans="11:11" ht="15.75" customHeight="1" x14ac:dyDescent="0.25">
      <c r="K863" s="31"/>
    </row>
    <row r="864" spans="11:11" ht="15.75" customHeight="1" x14ac:dyDescent="0.25">
      <c r="K864" s="31"/>
    </row>
    <row r="865" spans="11:11" ht="15.75" customHeight="1" x14ac:dyDescent="0.25">
      <c r="K865" s="31"/>
    </row>
    <row r="866" spans="11:11" ht="15.75" customHeight="1" x14ac:dyDescent="0.25">
      <c r="K866" s="31"/>
    </row>
    <row r="867" spans="11:11" ht="15.75" customHeight="1" x14ac:dyDescent="0.25">
      <c r="K867" s="31"/>
    </row>
    <row r="868" spans="11:11" ht="15.75" customHeight="1" x14ac:dyDescent="0.25">
      <c r="K868" s="31"/>
    </row>
    <row r="869" spans="11:11" ht="15.75" customHeight="1" x14ac:dyDescent="0.25">
      <c r="K869" s="31"/>
    </row>
    <row r="870" spans="11:11" ht="15.75" customHeight="1" x14ac:dyDescent="0.25">
      <c r="K870" s="31"/>
    </row>
    <row r="871" spans="11:11" ht="15.75" customHeight="1" x14ac:dyDescent="0.25">
      <c r="K871" s="31"/>
    </row>
    <row r="872" spans="11:11" ht="15.75" customHeight="1" x14ac:dyDescent="0.25">
      <c r="K872" s="31"/>
    </row>
    <row r="873" spans="11:11" ht="15.75" customHeight="1" x14ac:dyDescent="0.25">
      <c r="K873" s="31"/>
    </row>
    <row r="874" spans="11:11" ht="15.75" customHeight="1" x14ac:dyDescent="0.25">
      <c r="K874" s="31"/>
    </row>
    <row r="875" spans="11:11" ht="15.75" customHeight="1" x14ac:dyDescent="0.25">
      <c r="K875" s="31"/>
    </row>
    <row r="876" spans="11:11" ht="15.75" customHeight="1" x14ac:dyDescent="0.25">
      <c r="K876" s="31"/>
    </row>
    <row r="877" spans="11:11" ht="15.75" customHeight="1" x14ac:dyDescent="0.25">
      <c r="K877" s="31"/>
    </row>
    <row r="878" spans="11:11" ht="15.75" customHeight="1" x14ac:dyDescent="0.25">
      <c r="K878" s="31"/>
    </row>
    <row r="879" spans="11:11" ht="15.75" customHeight="1" x14ac:dyDescent="0.25">
      <c r="K879" s="31"/>
    </row>
    <row r="880" spans="11:11" ht="15.75" customHeight="1" x14ac:dyDescent="0.25">
      <c r="K880" s="31"/>
    </row>
    <row r="881" spans="11:11" ht="15.75" customHeight="1" x14ac:dyDescent="0.25">
      <c r="K881" s="31"/>
    </row>
    <row r="882" spans="11:11" ht="15.75" customHeight="1" x14ac:dyDescent="0.25">
      <c r="K882" s="31"/>
    </row>
    <row r="883" spans="11:11" ht="15.75" customHeight="1" x14ac:dyDescent="0.25">
      <c r="K883" s="31"/>
    </row>
    <row r="884" spans="11:11" ht="15.75" customHeight="1" x14ac:dyDescent="0.25">
      <c r="K884" s="31"/>
    </row>
    <row r="885" spans="11:11" ht="15.75" customHeight="1" x14ac:dyDescent="0.25">
      <c r="K885" s="31"/>
    </row>
    <row r="886" spans="11:11" ht="15.75" customHeight="1" x14ac:dyDescent="0.25">
      <c r="K886" s="31"/>
    </row>
    <row r="887" spans="11:11" ht="15.75" customHeight="1" x14ac:dyDescent="0.25">
      <c r="K887" s="31"/>
    </row>
    <row r="888" spans="11:11" ht="15.75" customHeight="1" x14ac:dyDescent="0.25">
      <c r="K888" s="31"/>
    </row>
    <row r="889" spans="11:11" ht="15.75" customHeight="1" x14ac:dyDescent="0.25">
      <c r="K889" s="31"/>
    </row>
    <row r="890" spans="11:11" ht="15.75" customHeight="1" x14ac:dyDescent="0.25">
      <c r="K890" s="31"/>
    </row>
    <row r="891" spans="11:11" ht="15.75" customHeight="1" x14ac:dyDescent="0.25">
      <c r="K891" s="31"/>
    </row>
    <row r="892" spans="11:11" ht="15.75" customHeight="1" x14ac:dyDescent="0.25">
      <c r="K892" s="31"/>
    </row>
    <row r="893" spans="11:11" ht="15.75" customHeight="1" x14ac:dyDescent="0.25">
      <c r="K893" s="31"/>
    </row>
    <row r="894" spans="11:11" ht="15.75" customHeight="1" x14ac:dyDescent="0.25">
      <c r="K894" s="31"/>
    </row>
    <row r="895" spans="11:11" ht="15.75" customHeight="1" x14ac:dyDescent="0.25">
      <c r="K895" s="31"/>
    </row>
    <row r="896" spans="11:11" ht="15.75" customHeight="1" x14ac:dyDescent="0.25">
      <c r="K896" s="31"/>
    </row>
    <row r="897" spans="11:11" ht="15.75" customHeight="1" x14ac:dyDescent="0.25">
      <c r="K897" s="31"/>
    </row>
    <row r="898" spans="11:11" ht="15.75" customHeight="1" x14ac:dyDescent="0.25">
      <c r="K898" s="31"/>
    </row>
    <row r="899" spans="11:11" ht="15.75" customHeight="1" x14ac:dyDescent="0.25">
      <c r="K899" s="31"/>
    </row>
    <row r="900" spans="11:11" ht="15.75" customHeight="1" x14ac:dyDescent="0.25">
      <c r="K900" s="31"/>
    </row>
    <row r="901" spans="11:11" ht="15.75" customHeight="1" x14ac:dyDescent="0.25">
      <c r="K901" s="31"/>
    </row>
    <row r="902" spans="11:11" ht="15.75" customHeight="1" x14ac:dyDescent="0.25">
      <c r="K902" s="31"/>
    </row>
    <row r="903" spans="11:11" ht="15.75" customHeight="1" x14ac:dyDescent="0.25">
      <c r="K903" s="31"/>
    </row>
    <row r="904" spans="11:11" ht="15.75" customHeight="1" x14ac:dyDescent="0.25">
      <c r="K904" s="31"/>
    </row>
    <row r="905" spans="11:11" ht="15.75" customHeight="1" x14ac:dyDescent="0.25">
      <c r="K905" s="31"/>
    </row>
    <row r="906" spans="11:11" ht="15.75" customHeight="1" x14ac:dyDescent="0.25">
      <c r="K906" s="31"/>
    </row>
    <row r="907" spans="11:11" ht="15.75" customHeight="1" x14ac:dyDescent="0.25">
      <c r="K907" s="31"/>
    </row>
    <row r="908" spans="11:11" ht="15.75" customHeight="1" x14ac:dyDescent="0.25">
      <c r="K908" s="31"/>
    </row>
    <row r="909" spans="11:11" ht="15.75" customHeight="1" x14ac:dyDescent="0.25">
      <c r="K909" s="31"/>
    </row>
    <row r="910" spans="11:11" ht="15.75" customHeight="1" x14ac:dyDescent="0.25">
      <c r="K910" s="31"/>
    </row>
    <row r="911" spans="11:11" ht="15.75" customHeight="1" x14ac:dyDescent="0.25">
      <c r="K911" s="31"/>
    </row>
    <row r="912" spans="11:11" ht="15.75" customHeight="1" x14ac:dyDescent="0.25">
      <c r="K912" s="31"/>
    </row>
    <row r="913" spans="11:11" ht="15.75" customHeight="1" x14ac:dyDescent="0.25">
      <c r="K913" s="31"/>
    </row>
    <row r="914" spans="11:11" ht="15.75" customHeight="1" x14ac:dyDescent="0.25">
      <c r="K914" s="31"/>
    </row>
    <row r="915" spans="11:11" ht="15.75" customHeight="1" x14ac:dyDescent="0.25">
      <c r="K915" s="31"/>
    </row>
    <row r="916" spans="11:11" ht="15.75" customHeight="1" x14ac:dyDescent="0.25">
      <c r="K916" s="31"/>
    </row>
    <row r="917" spans="11:11" ht="15.75" customHeight="1" x14ac:dyDescent="0.25">
      <c r="K917" s="31"/>
    </row>
    <row r="918" spans="11:11" ht="15.75" customHeight="1" x14ac:dyDescent="0.25">
      <c r="K918" s="31"/>
    </row>
    <row r="919" spans="11:11" ht="15.75" customHeight="1" x14ac:dyDescent="0.25">
      <c r="K919" s="31"/>
    </row>
    <row r="920" spans="11:11" ht="15.75" customHeight="1" x14ac:dyDescent="0.25">
      <c r="K920" s="31"/>
    </row>
    <row r="921" spans="11:11" ht="15.75" customHeight="1" x14ac:dyDescent="0.25">
      <c r="K921" s="31"/>
    </row>
    <row r="922" spans="11:11" ht="15.75" customHeight="1" x14ac:dyDescent="0.25">
      <c r="K922" s="31"/>
    </row>
    <row r="923" spans="11:11" ht="15.75" customHeight="1" x14ac:dyDescent="0.25">
      <c r="K923" s="31"/>
    </row>
    <row r="924" spans="11:11" ht="15.75" customHeight="1" x14ac:dyDescent="0.25">
      <c r="K924" s="31"/>
    </row>
    <row r="925" spans="11:11" ht="15.75" customHeight="1" x14ac:dyDescent="0.25">
      <c r="K925" s="31"/>
    </row>
    <row r="926" spans="11:11" ht="15.75" customHeight="1" x14ac:dyDescent="0.25">
      <c r="K926" s="31"/>
    </row>
    <row r="927" spans="11:11" ht="15.75" customHeight="1" x14ac:dyDescent="0.25">
      <c r="K927" s="31"/>
    </row>
    <row r="928" spans="11:11" ht="15.75" customHeight="1" x14ac:dyDescent="0.25">
      <c r="K928" s="31"/>
    </row>
    <row r="929" spans="11:11" ht="15.75" customHeight="1" x14ac:dyDescent="0.25">
      <c r="K929" s="31"/>
    </row>
    <row r="930" spans="11:11" ht="15.75" customHeight="1" x14ac:dyDescent="0.25">
      <c r="K930" s="31"/>
    </row>
    <row r="931" spans="11:11" ht="15.75" customHeight="1" x14ac:dyDescent="0.25">
      <c r="K931" s="31"/>
    </row>
    <row r="932" spans="11:11" ht="15.75" customHeight="1" x14ac:dyDescent="0.25">
      <c r="K932" s="31"/>
    </row>
    <row r="933" spans="11:11" ht="15.75" customHeight="1" x14ac:dyDescent="0.25">
      <c r="K933" s="31"/>
    </row>
    <row r="934" spans="11:11" ht="15.75" customHeight="1" x14ac:dyDescent="0.25">
      <c r="K934" s="31"/>
    </row>
    <row r="935" spans="11:11" ht="15.75" customHeight="1" x14ac:dyDescent="0.25">
      <c r="K935" s="31"/>
    </row>
    <row r="936" spans="11:11" ht="15.75" customHeight="1" x14ac:dyDescent="0.25">
      <c r="K936" s="31"/>
    </row>
    <row r="937" spans="11:11" ht="15.75" customHeight="1" x14ac:dyDescent="0.25">
      <c r="K937" s="31"/>
    </row>
    <row r="938" spans="11:11" ht="15.75" customHeight="1" x14ac:dyDescent="0.25">
      <c r="K938" s="31"/>
    </row>
    <row r="939" spans="11:11" ht="15.75" customHeight="1" x14ac:dyDescent="0.25">
      <c r="K939" s="31"/>
    </row>
    <row r="940" spans="11:11" ht="15.75" customHeight="1" x14ac:dyDescent="0.25">
      <c r="K940" s="31"/>
    </row>
    <row r="941" spans="11:11" ht="15.75" customHeight="1" x14ac:dyDescent="0.25">
      <c r="K941" s="31"/>
    </row>
    <row r="942" spans="11:11" ht="15.75" customHeight="1" x14ac:dyDescent="0.25">
      <c r="K942" s="31"/>
    </row>
    <row r="943" spans="11:11" ht="15.75" customHeight="1" x14ac:dyDescent="0.25">
      <c r="K943" s="31"/>
    </row>
    <row r="944" spans="11:11" ht="15.75" customHeight="1" x14ac:dyDescent="0.25">
      <c r="K944" s="31"/>
    </row>
    <row r="945" spans="11:11" ht="15.75" customHeight="1" x14ac:dyDescent="0.25">
      <c r="K945" s="31"/>
    </row>
    <row r="946" spans="11:11" ht="15.75" customHeight="1" x14ac:dyDescent="0.25">
      <c r="K946" s="31"/>
    </row>
    <row r="947" spans="11:11" ht="15.75" customHeight="1" x14ac:dyDescent="0.25">
      <c r="K947" s="31"/>
    </row>
    <row r="948" spans="11:11" ht="15.75" customHeight="1" x14ac:dyDescent="0.25">
      <c r="K948" s="31"/>
    </row>
    <row r="949" spans="11:11" ht="15.75" customHeight="1" x14ac:dyDescent="0.25">
      <c r="K949" s="31"/>
    </row>
    <row r="950" spans="11:11" ht="15.75" customHeight="1" x14ac:dyDescent="0.25">
      <c r="K950" s="31"/>
    </row>
    <row r="951" spans="11:11" ht="15.75" customHeight="1" x14ac:dyDescent="0.25">
      <c r="K951" s="31"/>
    </row>
    <row r="952" spans="11:11" ht="15.75" customHeight="1" x14ac:dyDescent="0.25">
      <c r="K952" s="31"/>
    </row>
    <row r="953" spans="11:11" ht="15.75" customHeight="1" x14ac:dyDescent="0.25">
      <c r="K953" s="31"/>
    </row>
    <row r="954" spans="11:11" ht="15.75" customHeight="1" x14ac:dyDescent="0.25">
      <c r="K954" s="31"/>
    </row>
    <row r="955" spans="11:11" ht="15.75" customHeight="1" x14ac:dyDescent="0.25">
      <c r="K955" s="31"/>
    </row>
    <row r="956" spans="11:11" ht="15.75" customHeight="1" x14ac:dyDescent="0.25">
      <c r="K956" s="31"/>
    </row>
    <row r="957" spans="11:11" ht="15.75" customHeight="1" x14ac:dyDescent="0.25">
      <c r="K957" s="31"/>
    </row>
    <row r="958" spans="11:11" ht="15.75" customHeight="1" x14ac:dyDescent="0.25">
      <c r="K958" s="31"/>
    </row>
    <row r="959" spans="11:11" ht="15.75" customHeight="1" x14ac:dyDescent="0.25">
      <c r="K959" s="31"/>
    </row>
    <row r="960" spans="11:11" ht="15.75" customHeight="1" x14ac:dyDescent="0.25">
      <c r="K960" s="31"/>
    </row>
    <row r="961" spans="11:11" ht="15.75" customHeight="1" x14ac:dyDescent="0.25">
      <c r="K961" s="31"/>
    </row>
    <row r="962" spans="11:11" ht="15.75" customHeight="1" x14ac:dyDescent="0.25">
      <c r="K962" s="31"/>
    </row>
    <row r="963" spans="11:11" ht="15.75" customHeight="1" x14ac:dyDescent="0.25">
      <c r="K963" s="31"/>
    </row>
    <row r="964" spans="11:11" ht="15.75" customHeight="1" x14ac:dyDescent="0.25">
      <c r="K964" s="31"/>
    </row>
    <row r="965" spans="11:11" ht="15.75" customHeight="1" x14ac:dyDescent="0.25">
      <c r="K965" s="31"/>
    </row>
    <row r="966" spans="11:11" ht="15.75" customHeight="1" x14ac:dyDescent="0.25">
      <c r="K966" s="31"/>
    </row>
    <row r="967" spans="11:11" ht="15.75" customHeight="1" x14ac:dyDescent="0.25">
      <c r="K967" s="31"/>
    </row>
    <row r="968" spans="11:11" ht="15.75" customHeight="1" x14ac:dyDescent="0.25">
      <c r="K968" s="31"/>
    </row>
    <row r="969" spans="11:11" ht="15.75" customHeight="1" x14ac:dyDescent="0.25">
      <c r="K969" s="31"/>
    </row>
    <row r="970" spans="11:11" ht="15.75" customHeight="1" x14ac:dyDescent="0.25">
      <c r="K970" s="31"/>
    </row>
    <row r="971" spans="11:11" ht="15.75" customHeight="1" x14ac:dyDescent="0.25">
      <c r="K971" s="31"/>
    </row>
    <row r="972" spans="11:11" ht="15.75" customHeight="1" x14ac:dyDescent="0.25">
      <c r="K972" s="31"/>
    </row>
    <row r="973" spans="11:11" ht="15.75" customHeight="1" x14ac:dyDescent="0.25">
      <c r="K973" s="31"/>
    </row>
    <row r="974" spans="11:11" ht="15.75" customHeight="1" x14ac:dyDescent="0.25">
      <c r="K974" s="31"/>
    </row>
    <row r="975" spans="11:11" ht="15.75" customHeight="1" x14ac:dyDescent="0.25">
      <c r="K975" s="31"/>
    </row>
    <row r="976" spans="11:11" ht="15.75" customHeight="1" x14ac:dyDescent="0.25">
      <c r="K976" s="31"/>
    </row>
    <row r="977" spans="11:11" ht="15.75" customHeight="1" x14ac:dyDescent="0.25">
      <c r="K977" s="31"/>
    </row>
    <row r="978" spans="11:11" ht="15.75" customHeight="1" x14ac:dyDescent="0.25">
      <c r="K978" s="31"/>
    </row>
    <row r="979" spans="11:11" ht="15.75" customHeight="1" x14ac:dyDescent="0.25">
      <c r="K979" s="31"/>
    </row>
    <row r="980" spans="11:11" ht="15.75" customHeight="1" x14ac:dyDescent="0.25">
      <c r="K980" s="31"/>
    </row>
    <row r="981" spans="11:11" ht="15.75" customHeight="1" x14ac:dyDescent="0.25">
      <c r="K981" s="31"/>
    </row>
    <row r="982" spans="11:11" ht="15.75" customHeight="1" x14ac:dyDescent="0.25">
      <c r="K982" s="31"/>
    </row>
    <row r="983" spans="11:11" ht="15.75" customHeight="1" x14ac:dyDescent="0.25">
      <c r="K983" s="31"/>
    </row>
    <row r="984" spans="11:11" ht="15.75" customHeight="1" x14ac:dyDescent="0.25">
      <c r="K984" s="31"/>
    </row>
    <row r="985" spans="11:11" ht="15.75" customHeight="1" x14ac:dyDescent="0.25">
      <c r="K985" s="31"/>
    </row>
    <row r="986" spans="11:11" ht="15.75" customHeight="1" x14ac:dyDescent="0.25">
      <c r="K986" s="31"/>
    </row>
    <row r="987" spans="11:11" ht="15.75" customHeight="1" x14ac:dyDescent="0.25">
      <c r="K987" s="31"/>
    </row>
    <row r="988" spans="11:11" ht="15.75" customHeight="1" x14ac:dyDescent="0.25">
      <c r="K988" s="31"/>
    </row>
    <row r="989" spans="11:11" ht="15.75" customHeight="1" x14ac:dyDescent="0.25">
      <c r="K989" s="31"/>
    </row>
    <row r="990" spans="11:11" ht="15.75" customHeight="1" x14ac:dyDescent="0.25">
      <c r="K990" s="31"/>
    </row>
    <row r="991" spans="11:11" ht="15.75" customHeight="1" x14ac:dyDescent="0.25">
      <c r="K991" s="31"/>
    </row>
    <row r="992" spans="11:11" ht="15.75" customHeight="1" x14ac:dyDescent="0.25">
      <c r="K992" s="31"/>
    </row>
    <row r="993" spans="11:11" ht="15.75" customHeight="1" x14ac:dyDescent="0.25">
      <c r="K993" s="31"/>
    </row>
    <row r="994" spans="11:11" ht="15.75" customHeight="1" x14ac:dyDescent="0.25">
      <c r="K994" s="31"/>
    </row>
    <row r="995" spans="11:11" ht="15.75" customHeight="1" x14ac:dyDescent="0.25">
      <c r="K995" s="31"/>
    </row>
    <row r="996" spans="11:11" ht="15.75" customHeight="1" x14ac:dyDescent="0.25">
      <c r="K996" s="31"/>
    </row>
    <row r="997" spans="11:11" ht="15.75" customHeight="1" x14ac:dyDescent="0.25">
      <c r="K997" s="31"/>
    </row>
    <row r="998" spans="11:11" ht="15.75" customHeight="1" x14ac:dyDescent="0.25">
      <c r="K998" s="31"/>
    </row>
    <row r="999" spans="11:11" ht="15.75" customHeight="1" x14ac:dyDescent="0.25">
      <c r="K999" s="31"/>
    </row>
    <row r="1000" spans="11:11" ht="15.75" customHeight="1" x14ac:dyDescent="0.25">
      <c r="K1000" s="31"/>
    </row>
  </sheetData>
  <mergeCells count="9">
    <mergeCell ref="A50:J50"/>
    <mergeCell ref="A51:J51"/>
    <mergeCell ref="A8:I8"/>
    <mergeCell ref="A10:I10"/>
    <mergeCell ref="A11:I11"/>
    <mergeCell ref="A12:I12"/>
    <mergeCell ref="A47:J47"/>
    <mergeCell ref="A48:J48"/>
    <mergeCell ref="A49:J49"/>
  </mergeCells>
  <pageMargins left="0.7" right="0.7" top="0.75" bottom="0.75" header="0" footer="0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11" customWidth="1"/>
    <col min="2" max="2" width="27" customWidth="1"/>
    <col min="3" max="3" width="82.28515625" customWidth="1"/>
    <col min="4" max="4" width="53.7109375" customWidth="1"/>
    <col min="5" max="5" width="60.140625" customWidth="1"/>
    <col min="6" max="6" width="24.85546875" customWidth="1"/>
    <col min="7" max="26" width="9" customWidth="1"/>
  </cols>
  <sheetData>
    <row r="1" spans="1:26" x14ac:dyDescent="0.25">
      <c r="A1" s="149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49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4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49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51"/>
      <c r="B6" s="6"/>
      <c r="C6" s="6"/>
      <c r="D6" s="6"/>
      <c r="E6" s="6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0.5" customHeight="1" x14ac:dyDescent="0.25">
      <c r="A7" s="110"/>
    </row>
    <row r="8" spans="1:26" ht="12.75" customHeight="1" x14ac:dyDescent="0.25">
      <c r="A8" s="152" t="str">
        <f>+resgral!A7</f>
        <v>ORDENANZA N° 7091/2020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10" spans="1:26" ht="18.75" customHeight="1" x14ac:dyDescent="0.3">
      <c r="A10" s="418" t="s">
        <v>708</v>
      </c>
      <c r="B10" s="372"/>
      <c r="C10" s="372"/>
      <c r="D10" s="372"/>
      <c r="E10" s="37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</row>
    <row r="11" spans="1:26" ht="15.75" customHeight="1" x14ac:dyDescent="0.25">
      <c r="A11" s="262"/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</row>
    <row r="12" spans="1:26" ht="23.25" customHeight="1" x14ac:dyDescent="0.25">
      <c r="A12" s="229" t="s">
        <v>709</v>
      </c>
      <c r="B12" s="229"/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</row>
    <row r="13" spans="1:26" ht="24.75" customHeight="1" x14ac:dyDescent="0.25">
      <c r="A13" s="229" t="s">
        <v>710</v>
      </c>
      <c r="B13" s="229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</row>
    <row r="14" spans="1:26" ht="15.75" x14ac:dyDescent="0.25">
      <c r="A14" s="262"/>
      <c r="B14" s="262"/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</row>
    <row r="15" spans="1:26" ht="64.5" customHeight="1" x14ac:dyDescent="0.25">
      <c r="A15" s="263" t="s">
        <v>569</v>
      </c>
      <c r="B15" s="263" t="s">
        <v>711</v>
      </c>
      <c r="C15" s="263" t="s">
        <v>712</v>
      </c>
      <c r="D15" s="263" t="s">
        <v>713</v>
      </c>
      <c r="E15" s="263" t="s">
        <v>714</v>
      </c>
      <c r="F15" s="263" t="s">
        <v>715</v>
      </c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</row>
    <row r="16" spans="1:26" ht="47.25" customHeight="1" x14ac:dyDescent="0.25">
      <c r="A16" s="265">
        <v>1</v>
      </c>
      <c r="B16" s="266" t="s">
        <v>716</v>
      </c>
      <c r="C16" s="267" t="s">
        <v>717</v>
      </c>
      <c r="D16" s="268" t="s">
        <v>718</v>
      </c>
      <c r="E16" s="268" t="s">
        <v>719</v>
      </c>
      <c r="F16" s="269">
        <f t="shared" ref="F16:F17" si="0">+D27/D26</f>
        <v>23395.33408544942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</row>
    <row r="17" spans="1:26" ht="47.25" customHeight="1" x14ac:dyDescent="0.25">
      <c r="A17" s="265">
        <v>2</v>
      </c>
      <c r="B17" s="266" t="s">
        <v>720</v>
      </c>
      <c r="C17" s="267" t="s">
        <v>721</v>
      </c>
      <c r="D17" s="267" t="s">
        <v>722</v>
      </c>
      <c r="E17" s="268" t="s">
        <v>718</v>
      </c>
      <c r="F17" s="269">
        <f t="shared" si="0"/>
        <v>0.26556768488089566</v>
      </c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</row>
    <row r="18" spans="1:26" ht="47.25" customHeight="1" x14ac:dyDescent="0.25">
      <c r="A18" s="265">
        <v>3</v>
      </c>
      <c r="B18" s="266" t="s">
        <v>723</v>
      </c>
      <c r="C18" s="267" t="s">
        <v>721</v>
      </c>
      <c r="D18" s="268" t="s">
        <v>724</v>
      </c>
      <c r="E18" s="268" t="s">
        <v>718</v>
      </c>
      <c r="F18" s="269">
        <f>+D29/D27</f>
        <v>0.25368463594434315</v>
      </c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</row>
    <row r="19" spans="1:26" ht="47.25" customHeight="1" x14ac:dyDescent="0.25">
      <c r="A19" s="265">
        <v>4</v>
      </c>
      <c r="B19" s="266" t="s">
        <v>725</v>
      </c>
      <c r="C19" s="268" t="s">
        <v>726</v>
      </c>
      <c r="D19" s="268" t="s">
        <v>727</v>
      </c>
      <c r="E19" s="268" t="s">
        <v>719</v>
      </c>
      <c r="F19" s="269">
        <f>+D30/D26</f>
        <v>4330.6432833254303</v>
      </c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pans="1:26" ht="47.25" customHeight="1" x14ac:dyDescent="0.25">
      <c r="A20" s="265">
        <v>5</v>
      </c>
      <c r="B20" s="266" t="s">
        <v>728</v>
      </c>
      <c r="C20" s="268" t="s">
        <v>729</v>
      </c>
      <c r="D20" s="268" t="s">
        <v>727</v>
      </c>
      <c r="E20" s="267" t="s">
        <v>730</v>
      </c>
      <c r="F20" s="269">
        <f>+D30/D32</f>
        <v>0.21483491577127398</v>
      </c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pans="1:26" ht="47.25" customHeight="1" x14ac:dyDescent="0.25">
      <c r="A21" s="265">
        <v>6</v>
      </c>
      <c r="B21" s="266" t="s">
        <v>731</v>
      </c>
      <c r="C21" s="267" t="s">
        <v>721</v>
      </c>
      <c r="D21" s="267" t="s">
        <v>732</v>
      </c>
      <c r="E21" s="267" t="s">
        <v>730</v>
      </c>
      <c r="F21" s="269">
        <f>+D31/D32</f>
        <v>0.88229770959776299</v>
      </c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</row>
    <row r="22" spans="1:26" ht="31.5" customHeight="1" x14ac:dyDescent="0.25">
      <c r="A22" s="265">
        <v>7</v>
      </c>
      <c r="B22" s="266" t="s">
        <v>733</v>
      </c>
      <c r="C22" s="267" t="s">
        <v>721</v>
      </c>
      <c r="D22" s="267" t="s">
        <v>722</v>
      </c>
      <c r="E22" s="267" t="s">
        <v>730</v>
      </c>
      <c r="F22" s="269">
        <f>+D28/D32</f>
        <v>0.30821724387097071</v>
      </c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</row>
    <row r="23" spans="1:26" ht="47.25" customHeight="1" x14ac:dyDescent="0.25">
      <c r="A23" s="265">
        <v>8</v>
      </c>
      <c r="B23" s="266" t="s">
        <v>734</v>
      </c>
      <c r="C23" s="267" t="s">
        <v>721</v>
      </c>
      <c r="D23" s="268" t="s">
        <v>735</v>
      </c>
      <c r="E23" s="267" t="s">
        <v>730</v>
      </c>
      <c r="F23" s="269">
        <f>+D33/D32</f>
        <v>9.6039246425815336E-2</v>
      </c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</row>
    <row r="24" spans="1:26" ht="19.5" customHeight="1" x14ac:dyDescent="0.25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</row>
    <row r="25" spans="1:26" ht="19.5" customHeight="1" x14ac:dyDescent="0.25">
      <c r="A25" s="419" t="s">
        <v>736</v>
      </c>
      <c r="B25" s="420"/>
      <c r="C25" s="421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</row>
    <row r="26" spans="1:26" ht="21.75" customHeight="1" x14ac:dyDescent="0.25">
      <c r="A26" s="415" t="s">
        <v>737</v>
      </c>
      <c r="B26" s="416"/>
      <c r="C26" s="417"/>
      <c r="D26" s="271">
        <v>191903</v>
      </c>
      <c r="E26" s="262"/>
      <c r="F26" s="27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</row>
    <row r="27" spans="1:26" ht="21.75" customHeight="1" x14ac:dyDescent="0.25">
      <c r="A27" s="415" t="s">
        <v>718</v>
      </c>
      <c r="B27" s="416"/>
      <c r="C27" s="417"/>
      <c r="D27" s="271">
        <f>+resgral!F14-resgral!F19+resgral!F21</f>
        <v>4489634797</v>
      </c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</row>
    <row r="28" spans="1:26" ht="21.75" customHeight="1" x14ac:dyDescent="0.25">
      <c r="A28" s="415" t="s">
        <v>722</v>
      </c>
      <c r="B28" s="416"/>
      <c r="C28" s="417"/>
      <c r="D28" s="271">
        <f>+resgral!F16</f>
        <v>1192301919</v>
      </c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</row>
    <row r="29" spans="1:26" ht="21.75" customHeight="1" x14ac:dyDescent="0.25">
      <c r="A29" s="415" t="s">
        <v>724</v>
      </c>
      <c r="B29" s="416"/>
      <c r="C29" s="417"/>
      <c r="D29" s="271">
        <f>+resgral!F22+resgral!F23+resgral!F25</f>
        <v>1138951369</v>
      </c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</row>
    <row r="30" spans="1:26" ht="21.75" customHeight="1" x14ac:dyDescent="0.25">
      <c r="A30" s="415" t="s">
        <v>727</v>
      </c>
      <c r="B30" s="416"/>
      <c r="C30" s="417"/>
      <c r="D30" s="271">
        <f>+resgral!B23</f>
        <v>831063438</v>
      </c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</row>
    <row r="31" spans="1:26" ht="21.75" customHeight="1" x14ac:dyDescent="0.25">
      <c r="A31" s="415" t="s">
        <v>732</v>
      </c>
      <c r="B31" s="416"/>
      <c r="C31" s="417"/>
      <c r="D31" s="271">
        <f>+resgral!F14</f>
        <v>3413064237</v>
      </c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</row>
    <row r="32" spans="1:26" ht="21.75" customHeight="1" x14ac:dyDescent="0.25">
      <c r="A32" s="415" t="s">
        <v>730</v>
      </c>
      <c r="B32" s="416"/>
      <c r="C32" s="417"/>
      <c r="D32" s="271">
        <f>+resgral!B14</f>
        <v>3868381613</v>
      </c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</row>
    <row r="33" spans="1:26" ht="21.75" customHeight="1" x14ac:dyDescent="0.25">
      <c r="A33" s="415" t="s">
        <v>735</v>
      </c>
      <c r="B33" s="416"/>
      <c r="C33" s="417"/>
      <c r="D33" s="271">
        <f>+resgral!F19+resgral!F26</f>
        <v>371516455</v>
      </c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</row>
    <row r="34" spans="1:26" ht="15.75" customHeight="1" x14ac:dyDescent="0.25"/>
    <row r="35" spans="1:26" ht="15.75" customHeight="1" x14ac:dyDescent="0.25"/>
    <row r="36" spans="1:26" ht="15.75" customHeight="1" x14ac:dyDescent="0.25"/>
    <row r="37" spans="1:26" ht="15.75" customHeight="1" x14ac:dyDescent="0.25"/>
    <row r="38" spans="1:26" ht="15.75" customHeight="1" x14ac:dyDescent="0.25"/>
    <row r="39" spans="1:26" ht="15.75" customHeight="1" x14ac:dyDescent="0.25"/>
    <row r="40" spans="1:26" ht="15.75" customHeight="1" x14ac:dyDescent="0.25"/>
    <row r="41" spans="1:26" ht="15.75" customHeight="1" x14ac:dyDescent="0.25"/>
    <row r="42" spans="1:26" ht="15.75" customHeight="1" x14ac:dyDescent="0.25"/>
    <row r="43" spans="1:26" ht="15.75" customHeight="1" x14ac:dyDescent="0.25"/>
    <row r="44" spans="1:26" ht="15.75" customHeight="1" x14ac:dyDescent="0.25"/>
    <row r="45" spans="1:26" ht="15.75" customHeight="1" x14ac:dyDescent="0.25"/>
    <row r="46" spans="1:26" ht="15.75" customHeight="1" x14ac:dyDescent="0.25"/>
    <row r="47" spans="1:26" ht="15.75" customHeight="1" x14ac:dyDescent="0.25"/>
    <row r="48" spans="1:26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0">
    <mergeCell ref="A31:C31"/>
    <mergeCell ref="A32:C32"/>
    <mergeCell ref="A33:C33"/>
    <mergeCell ref="A10:E10"/>
    <mergeCell ref="A25:C25"/>
    <mergeCell ref="A26:C26"/>
    <mergeCell ref="A27:C27"/>
    <mergeCell ref="A28:C28"/>
    <mergeCell ref="A29:C29"/>
    <mergeCell ref="A30:C30"/>
  </mergeCells>
  <pageMargins left="0.7" right="0.7" top="0.75" bottom="0.75" header="0" footer="0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63.140625" customWidth="1"/>
    <col min="2" max="7" width="11" customWidth="1"/>
    <col min="8" max="26" width="9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.5" customHeight="1" x14ac:dyDescent="0.25">
      <c r="A6" s="110"/>
    </row>
    <row r="7" spans="1:26" ht="12.75" customHeight="1" x14ac:dyDescent="0.25">
      <c r="A7" s="193" t="str">
        <f>+indicadores!A8</f>
        <v>ORDENANZA N° 7091/2020</v>
      </c>
      <c r="B7" s="19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412"/>
      <c r="B8" s="372"/>
      <c r="C8" s="37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25">
      <c r="A9" s="400" t="s">
        <v>1</v>
      </c>
      <c r="B9" s="372"/>
      <c r="C9" s="372"/>
      <c r="D9" s="37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 x14ac:dyDescent="0.25">
      <c r="A10" s="1"/>
      <c r="B10" s="242"/>
      <c r="C10" s="242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25">
      <c r="A11" s="273" t="s">
        <v>738</v>
      </c>
      <c r="B11" s="273">
        <v>2021</v>
      </c>
      <c r="C11" s="273">
        <v>2022</v>
      </c>
      <c r="D11" s="273">
        <v>2023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274" t="s">
        <v>739</v>
      </c>
      <c r="B12" s="275">
        <v>5.5E-2</v>
      </c>
      <c r="C12" s="275">
        <v>4.4999999999999998E-2</v>
      </c>
      <c r="D12" s="275">
        <v>3.5000000000000003E-2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274" t="s">
        <v>740</v>
      </c>
      <c r="B13" s="276">
        <v>0.28999999999999998</v>
      </c>
      <c r="C13" s="276">
        <v>0.24</v>
      </c>
      <c r="D13" s="276">
        <v>0.2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274" t="s">
        <v>741</v>
      </c>
      <c r="B14" s="277">
        <v>102.4</v>
      </c>
      <c r="C14" s="277">
        <v>124.8</v>
      </c>
      <c r="D14" s="277">
        <v>146.6</v>
      </c>
      <c r="E14" s="1"/>
      <c r="F14" s="240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274" t="s">
        <v>742</v>
      </c>
      <c r="B15" s="278">
        <v>0.3</v>
      </c>
      <c r="C15" s="278">
        <v>0.25</v>
      </c>
      <c r="D15" s="278">
        <v>0.2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1"/>
      <c r="B16" s="1"/>
      <c r="C16" s="1"/>
      <c r="D16" s="1"/>
      <c r="E16" s="1"/>
      <c r="F16" s="1"/>
      <c r="G16" s="25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411" t="s">
        <v>743</v>
      </c>
      <c r="B17" s="372"/>
      <c r="C17" s="1"/>
      <c r="D17" s="240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411" t="s">
        <v>744</v>
      </c>
      <c r="B18" s="37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261" t="s">
        <v>745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/>
    <row r="21" spans="1:26" ht="12.75" customHeight="1" x14ac:dyDescent="0.25"/>
    <row r="22" spans="1:26" ht="15.75" customHeight="1" x14ac:dyDescent="0.25"/>
    <row r="23" spans="1:26" ht="15.75" customHeight="1" x14ac:dyDescent="0.25"/>
    <row r="24" spans="1:26" ht="15.75" customHeight="1" x14ac:dyDescent="0.25"/>
    <row r="25" spans="1:26" ht="15.75" customHeight="1" x14ac:dyDescent="0.25"/>
    <row r="26" spans="1:26" ht="15.75" customHeight="1" x14ac:dyDescent="0.25"/>
    <row r="27" spans="1:26" ht="15.75" customHeight="1" x14ac:dyDescent="0.25"/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">
    <mergeCell ref="A8:C8"/>
    <mergeCell ref="A9:D9"/>
    <mergeCell ref="A17:B17"/>
    <mergeCell ref="A18:B18"/>
  </mergeCells>
  <pageMargins left="0.7" right="0.7" top="0.75" bottom="0.75" header="0" footer="0"/>
  <pageSetup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3" workbookViewId="0"/>
  </sheetViews>
  <sheetFormatPr baseColWidth="10" defaultColWidth="14.42578125" defaultRowHeight="15" customHeight="1" x14ac:dyDescent="0.25"/>
  <cols>
    <col min="1" max="1" width="50.5703125" customWidth="1"/>
    <col min="2" max="2" width="17.28515625" customWidth="1"/>
    <col min="3" max="3" width="18.42578125" customWidth="1"/>
    <col min="4" max="4" width="18" customWidth="1"/>
    <col min="5" max="5" width="2.28515625" customWidth="1"/>
    <col min="6" max="6" width="15.85546875" customWidth="1"/>
    <col min="7" max="7" width="3.5703125" customWidth="1"/>
    <col min="8" max="8" width="14.140625" customWidth="1"/>
    <col min="9" max="9" width="15.5703125" customWidth="1"/>
    <col min="10" max="24" width="11.42578125" customWidth="1"/>
    <col min="25" max="26" width="9" customWidth="1"/>
  </cols>
  <sheetData>
    <row r="1" spans="1:26" ht="15" customHeight="1" x14ac:dyDescent="0.25">
      <c r="A1" s="1"/>
      <c r="B1" s="1"/>
      <c r="C1" s="1"/>
      <c r="D1" s="1"/>
      <c r="E1" s="1"/>
      <c r="F1" s="3"/>
      <c r="G1" s="1"/>
      <c r="H1" s="1"/>
      <c r="I1" s="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25">
      <c r="A2" s="1"/>
      <c r="B2" s="1"/>
      <c r="C2" s="1"/>
      <c r="D2" s="1"/>
      <c r="E2" s="1"/>
      <c r="F2" s="3"/>
      <c r="G2" s="1"/>
      <c r="H2" s="1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5">
      <c r="A3" s="1"/>
      <c r="B3" s="1"/>
      <c r="C3" s="1"/>
      <c r="D3" s="1"/>
      <c r="E3" s="1"/>
      <c r="F3" s="3"/>
      <c r="G3" s="1"/>
      <c r="H3" s="1"/>
      <c r="I3" s="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5">
      <c r="A4" s="1"/>
      <c r="B4" s="1"/>
      <c r="C4" s="1"/>
      <c r="D4" s="1"/>
      <c r="E4" s="1"/>
      <c r="F4" s="3"/>
      <c r="G4" s="1"/>
      <c r="H4" s="1"/>
      <c r="I4" s="3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5">
      <c r="A5" s="6"/>
      <c r="B5" s="6"/>
      <c r="C5" s="6"/>
      <c r="D5" s="6"/>
      <c r="E5" s="1"/>
      <c r="F5" s="3"/>
      <c r="G5" s="1"/>
      <c r="H5" s="1"/>
      <c r="I5" s="3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.5" customHeight="1" x14ac:dyDescent="0.25">
      <c r="A6" s="110"/>
      <c r="F6" s="64"/>
      <c r="I6" s="64"/>
      <c r="Y6" s="1"/>
      <c r="Z6" s="1"/>
    </row>
    <row r="7" spans="1:26" ht="15" customHeight="1" x14ac:dyDescent="0.25">
      <c r="A7" s="249" t="str">
        <f>+supuestos!A7</f>
        <v>ORDENANZA N° 7091/2020</v>
      </c>
      <c r="B7" s="1"/>
      <c r="C7" s="1"/>
      <c r="D7" s="412"/>
      <c r="E7" s="372"/>
      <c r="F7" s="372"/>
      <c r="G7" s="1"/>
      <c r="I7" s="6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25">
      <c r="A8" s="400" t="s">
        <v>1</v>
      </c>
      <c r="B8" s="372"/>
      <c r="C8" s="372"/>
      <c r="D8" s="372"/>
      <c r="E8" s="1"/>
      <c r="F8" s="3"/>
      <c r="G8" s="1"/>
      <c r="I8" s="64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5">
      <c r="A9" s="422" t="s">
        <v>746</v>
      </c>
      <c r="B9" s="372"/>
      <c r="C9" s="372"/>
      <c r="D9" s="372"/>
      <c r="E9" s="1"/>
      <c r="F9" s="3"/>
      <c r="G9" s="1"/>
      <c r="I9" s="6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5">
      <c r="A10" s="423" t="s">
        <v>747</v>
      </c>
      <c r="B10" s="372"/>
      <c r="C10" s="372"/>
      <c r="D10" s="372"/>
      <c r="E10" s="1"/>
      <c r="F10" s="3"/>
      <c r="G10" s="1"/>
      <c r="I10" s="6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25">
      <c r="A11" s="1"/>
      <c r="B11" s="1"/>
      <c r="C11" s="1"/>
      <c r="D11" s="1"/>
      <c r="E11" s="1"/>
      <c r="F11" s="3"/>
      <c r="G11" s="1"/>
      <c r="I11" s="6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25">
      <c r="A12" s="279" t="s">
        <v>669</v>
      </c>
      <c r="B12" s="279">
        <v>2021</v>
      </c>
      <c r="C12" s="279">
        <v>2022</v>
      </c>
      <c r="D12" s="279">
        <v>2023</v>
      </c>
      <c r="E12" s="1"/>
      <c r="F12" s="3"/>
      <c r="G12" s="1"/>
      <c r="I12" s="64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5">
      <c r="A13" s="280"/>
      <c r="B13" s="280"/>
      <c r="C13" s="280"/>
      <c r="D13" s="280"/>
      <c r="E13" s="1"/>
      <c r="F13" s="3"/>
      <c r="G13" s="1"/>
      <c r="I13" s="64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5">
      <c r="A14" s="281" t="s">
        <v>7</v>
      </c>
      <c r="B14" s="282">
        <f t="shared" ref="B14:D14" si="0">+B15+B18+B22</f>
        <v>3868381613</v>
      </c>
      <c r="C14" s="282">
        <f t="shared" si="0"/>
        <v>4951528464.6400003</v>
      </c>
      <c r="D14" s="282">
        <f t="shared" si="0"/>
        <v>6090380011.5072002</v>
      </c>
      <c r="E14" s="1"/>
      <c r="F14" s="3"/>
      <c r="G14" s="1"/>
      <c r="I14" s="64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5">
      <c r="A15" s="283" t="s">
        <v>211</v>
      </c>
      <c r="B15" s="282">
        <f t="shared" ref="B15:D15" si="1">+B16+B17</f>
        <v>1389734316</v>
      </c>
      <c r="C15" s="282">
        <f t="shared" si="1"/>
        <v>1778859924.48</v>
      </c>
      <c r="D15" s="282">
        <f t="shared" si="1"/>
        <v>2187997707.1104002</v>
      </c>
      <c r="E15" s="1"/>
      <c r="F15" s="3"/>
      <c r="G15" s="1"/>
      <c r="I15" s="64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5">
      <c r="A16" s="284" t="s">
        <v>670</v>
      </c>
      <c r="B16" s="285">
        <f>+comparación!C19</f>
        <v>1389734316</v>
      </c>
      <c r="C16" s="285">
        <f>+B16*1.28</f>
        <v>1778859924.48</v>
      </c>
      <c r="D16" s="285">
        <f>+C16*1.23</f>
        <v>2187997707.1104002</v>
      </c>
      <c r="E16" s="1"/>
      <c r="F16" s="3"/>
      <c r="G16" s="1"/>
      <c r="I16" s="64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5">
      <c r="A17" s="284" t="s">
        <v>672</v>
      </c>
      <c r="B17" s="285">
        <f>+comparación!C20</f>
        <v>0</v>
      </c>
      <c r="C17" s="285">
        <f>+B17*1.18</f>
        <v>0</v>
      </c>
      <c r="D17" s="285">
        <f>+C17*1.1</f>
        <v>0</v>
      </c>
      <c r="E17" s="1"/>
      <c r="F17" s="3"/>
      <c r="G17" s="1"/>
      <c r="I17" s="64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5">
      <c r="A18" s="283" t="s">
        <v>221</v>
      </c>
      <c r="B18" s="282">
        <f>+B19+B20+B21</f>
        <v>1417483589</v>
      </c>
      <c r="C18" s="282">
        <f t="shared" ref="C18:D18" si="2">+C19</f>
        <v>1814378993.9200001</v>
      </c>
      <c r="D18" s="282">
        <f t="shared" si="2"/>
        <v>2231686162.5216002</v>
      </c>
      <c r="E18" s="1"/>
      <c r="F18" s="3"/>
      <c r="G18" s="1"/>
      <c r="I18" s="64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284" t="s">
        <v>675</v>
      </c>
      <c r="B19" s="285">
        <f>+comparación!C22</f>
        <v>1417483589</v>
      </c>
      <c r="C19" s="285">
        <f>+B19*1.28</f>
        <v>1814378993.9200001</v>
      </c>
      <c r="D19" s="285">
        <f>+C19*1.23</f>
        <v>2231686162.5216002</v>
      </c>
      <c r="E19" s="1"/>
      <c r="F19" s="3"/>
      <c r="G19" s="1"/>
      <c r="H19" s="60"/>
      <c r="I19" s="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284" t="s">
        <v>676</v>
      </c>
      <c r="B20" s="285">
        <f>+comparación!B23</f>
        <v>0</v>
      </c>
      <c r="C20" s="285">
        <v>0</v>
      </c>
      <c r="D20" s="285" t="s">
        <v>1175</v>
      </c>
      <c r="E20" s="1"/>
      <c r="F20" s="3"/>
      <c r="G20" s="1"/>
      <c r="H20" s="1"/>
      <c r="I20" s="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284" t="s">
        <v>678</v>
      </c>
      <c r="B21" s="285">
        <f>+comparación!C24</f>
        <v>0</v>
      </c>
      <c r="C21" s="285">
        <v>0</v>
      </c>
      <c r="D21" s="285">
        <v>0</v>
      </c>
      <c r="E21" s="1"/>
      <c r="F21" s="3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283" t="s">
        <v>679</v>
      </c>
      <c r="B22" s="282">
        <f t="shared" ref="B22:D22" si="3">+B23+B24</f>
        <v>1061163708</v>
      </c>
      <c r="C22" s="282">
        <f t="shared" si="3"/>
        <v>1358289546.24</v>
      </c>
      <c r="D22" s="282">
        <f t="shared" si="3"/>
        <v>1670696141.8752</v>
      </c>
      <c r="E22" s="1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284" t="s">
        <v>680</v>
      </c>
      <c r="B23" s="285">
        <f>+comparación!C26</f>
        <v>831063438</v>
      </c>
      <c r="C23" s="285">
        <f t="shared" ref="C23:C24" si="4">+B23*1.28</f>
        <v>1063761200.64</v>
      </c>
      <c r="D23" s="285">
        <f t="shared" ref="D23:D24" si="5">+C23*1.23</f>
        <v>1308426276.7872</v>
      </c>
      <c r="E23" s="1"/>
      <c r="F23" s="3"/>
      <c r="G23" s="1"/>
      <c r="H23" s="1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284" t="s">
        <v>681</v>
      </c>
      <c r="B24" s="285">
        <f>+comparación!C27</f>
        <v>230100270</v>
      </c>
      <c r="C24" s="285">
        <f t="shared" si="4"/>
        <v>294528345.60000002</v>
      </c>
      <c r="D24" s="285">
        <f t="shared" si="5"/>
        <v>362269865.088</v>
      </c>
      <c r="E24" s="1"/>
      <c r="F24" s="3"/>
      <c r="G24" s="1"/>
      <c r="H24" s="1"/>
      <c r="I24" s="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284"/>
      <c r="B25" s="285"/>
      <c r="C25" s="285"/>
      <c r="D25" s="285"/>
      <c r="E25" s="1"/>
      <c r="F25" s="3"/>
      <c r="G25" s="1"/>
      <c r="H25" s="1"/>
      <c r="I25" s="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281" t="s">
        <v>29</v>
      </c>
      <c r="B26" s="282">
        <f>+B28+B31+B29+B30</f>
        <v>31380728</v>
      </c>
      <c r="C26" s="282">
        <f t="shared" ref="C26:D26" si="6">+C28+C31</f>
        <v>20053733</v>
      </c>
      <c r="D26" s="282">
        <f t="shared" si="6"/>
        <v>32892035</v>
      </c>
      <c r="E26" s="1"/>
      <c r="F26" s="3"/>
      <c r="G26" s="1"/>
      <c r="H26" s="1"/>
      <c r="I26" s="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284" t="s">
        <v>686</v>
      </c>
      <c r="B27" s="285">
        <f>+comparación!C31</f>
        <v>0</v>
      </c>
      <c r="C27" s="285">
        <v>0</v>
      </c>
      <c r="D27" s="285">
        <v>0</v>
      </c>
      <c r="E27" s="1"/>
      <c r="F27" s="3"/>
      <c r="G27" s="1"/>
      <c r="H27" s="1"/>
      <c r="I27" s="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284" t="s">
        <v>687</v>
      </c>
      <c r="B28" s="285">
        <f>+comparación!C32</f>
        <v>84108</v>
      </c>
      <c r="C28" s="285">
        <v>82706</v>
      </c>
      <c r="D28" s="285">
        <v>84108</v>
      </c>
      <c r="E28" s="1"/>
      <c r="F28" s="3"/>
      <c r="G28" s="1"/>
      <c r="H28" s="1"/>
      <c r="I28" s="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284" t="s">
        <v>688</v>
      </c>
      <c r="B29" s="285">
        <f>+comparación!C33</f>
        <v>16620</v>
      </c>
      <c r="C29" s="285">
        <v>16343</v>
      </c>
      <c r="D29" s="285">
        <v>16720</v>
      </c>
      <c r="E29" s="1"/>
      <c r="F29" s="3"/>
      <c r="G29" s="1"/>
      <c r="H29" s="4"/>
      <c r="I29" s="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284" t="s">
        <v>689</v>
      </c>
      <c r="B30" s="285">
        <f>+resgral!B29</f>
        <v>31280000</v>
      </c>
      <c r="C30" s="285">
        <v>0</v>
      </c>
      <c r="D30" s="285">
        <v>0</v>
      </c>
      <c r="E30" s="1"/>
      <c r="F30" s="3"/>
      <c r="G30" s="1"/>
      <c r="H30" s="1"/>
      <c r="I30" s="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 x14ac:dyDescent="0.25">
      <c r="A31" s="284" t="s">
        <v>748</v>
      </c>
      <c r="B31" s="285">
        <f>+comparación!C35</f>
        <v>0</v>
      </c>
      <c r="C31" s="285">
        <v>19971027</v>
      </c>
      <c r="D31" s="285">
        <v>32807927</v>
      </c>
      <c r="E31" s="1"/>
      <c r="F31" s="3"/>
      <c r="G31" s="1"/>
      <c r="H31" s="1"/>
      <c r="I31" s="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25">
      <c r="A32" s="286" t="s">
        <v>41</v>
      </c>
      <c r="B32" s="260">
        <f>+B14+B26</f>
        <v>3899762341</v>
      </c>
      <c r="C32" s="260">
        <f t="shared" ref="C32:D32" si="7">+C26+C14</f>
        <v>4971582197.6400003</v>
      </c>
      <c r="D32" s="260">
        <f t="shared" si="7"/>
        <v>6123272046.5072002</v>
      </c>
      <c r="E32" s="1"/>
      <c r="F32" s="3"/>
      <c r="G32" s="1"/>
      <c r="H32" s="4"/>
      <c r="I32" s="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283"/>
      <c r="B33" s="282"/>
      <c r="C33" s="282"/>
      <c r="D33" s="282"/>
      <c r="E33" s="1"/>
      <c r="F33" s="3"/>
      <c r="G33" s="1"/>
      <c r="H33" s="1"/>
      <c r="I33" s="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281" t="s">
        <v>8</v>
      </c>
      <c r="B34" s="282">
        <f t="shared" ref="B34:D34" si="8">+B35+B39+B40</f>
        <v>3413064237</v>
      </c>
      <c r="C34" s="282">
        <f t="shared" si="8"/>
        <v>4163938369.1399999</v>
      </c>
      <c r="D34" s="282">
        <f t="shared" si="8"/>
        <v>4913447275.5851994</v>
      </c>
      <c r="E34" s="1"/>
      <c r="F34" s="3"/>
      <c r="G34" s="1"/>
      <c r="H34" s="1"/>
      <c r="I34" s="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283" t="s">
        <v>266</v>
      </c>
      <c r="B35" s="282">
        <f t="shared" ref="B35:D35" si="9">+B36+B37+B38</f>
        <v>3173725467</v>
      </c>
      <c r="C35" s="282">
        <f t="shared" si="9"/>
        <v>3871945069.7399998</v>
      </c>
      <c r="D35" s="282">
        <f t="shared" si="9"/>
        <v>4568895182.2931995</v>
      </c>
      <c r="E35" s="1"/>
      <c r="F35" s="3"/>
      <c r="G35" s="1"/>
      <c r="H35" s="1"/>
      <c r="I35" s="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284" t="s">
        <v>749</v>
      </c>
      <c r="B36" s="285">
        <f>+comparación!H19</f>
        <v>1192301919</v>
      </c>
      <c r="C36" s="285">
        <f t="shared" ref="C36:C40" si="10">+B36*1.22</f>
        <v>1454608341.1800001</v>
      </c>
      <c r="D36" s="285">
        <f t="shared" ref="D36:D40" si="11">+C36*1.18</f>
        <v>1716437842.5924001</v>
      </c>
      <c r="E36" s="1"/>
      <c r="F36" s="3"/>
      <c r="G36" s="1"/>
      <c r="H36" s="1"/>
      <c r="I36" s="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284" t="s">
        <v>750</v>
      </c>
      <c r="B37" s="285">
        <f>+comparación!H20</f>
        <v>215868838</v>
      </c>
      <c r="C37" s="285">
        <f t="shared" si="10"/>
        <v>263359982.35999998</v>
      </c>
      <c r="D37" s="285">
        <f t="shared" si="11"/>
        <v>310764779.18479997</v>
      </c>
      <c r="E37" s="1"/>
      <c r="F37" s="3"/>
      <c r="G37" s="1"/>
      <c r="H37" s="1"/>
      <c r="I37" s="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284" t="s">
        <v>751</v>
      </c>
      <c r="B38" s="285">
        <f>+comparación!H21</f>
        <v>1765554710</v>
      </c>
      <c r="C38" s="285">
        <f t="shared" si="10"/>
        <v>2153976746.1999998</v>
      </c>
      <c r="D38" s="285">
        <f t="shared" si="11"/>
        <v>2541692560.5159998</v>
      </c>
      <c r="E38" s="1"/>
      <c r="F38" s="3"/>
      <c r="G38" s="1"/>
      <c r="H38" s="1"/>
      <c r="I38" s="3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283" t="s">
        <v>752</v>
      </c>
      <c r="B39" s="282">
        <f>+comparación!H22</f>
        <v>63380809</v>
      </c>
      <c r="C39" s="285">
        <f t="shared" si="10"/>
        <v>77324586.980000004</v>
      </c>
      <c r="D39" s="285">
        <f t="shared" si="11"/>
        <v>91243012.636399999</v>
      </c>
      <c r="E39" s="1"/>
      <c r="F39" s="3"/>
      <c r="G39" s="1"/>
      <c r="H39" s="1"/>
      <c r="I39" s="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283" t="s">
        <v>354</v>
      </c>
      <c r="B40" s="282">
        <f>+comparación!H23</f>
        <v>175957961</v>
      </c>
      <c r="C40" s="285">
        <f t="shared" si="10"/>
        <v>214668712.41999999</v>
      </c>
      <c r="D40" s="285">
        <f t="shared" si="11"/>
        <v>253309080.65559998</v>
      </c>
      <c r="E40" s="1"/>
      <c r="F40" s="3"/>
      <c r="G40" s="1"/>
      <c r="H40" s="1"/>
      <c r="I40" s="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83"/>
      <c r="B41" s="282"/>
      <c r="C41" s="282"/>
      <c r="D41" s="282"/>
      <c r="E41" s="1"/>
      <c r="F41" s="3"/>
      <c r="G41" s="1"/>
      <c r="H41" s="1"/>
      <c r="I41" s="3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283" t="s">
        <v>246</v>
      </c>
      <c r="B42" s="282">
        <f t="shared" ref="B42:D42" si="12">+B43+B44+B45+B46</f>
        <v>1139951369</v>
      </c>
      <c r="C42" s="282">
        <f t="shared" si="12"/>
        <v>1390740670.1800001</v>
      </c>
      <c r="D42" s="282">
        <f t="shared" si="12"/>
        <v>1641073990.8123999</v>
      </c>
      <c r="E42" s="1"/>
      <c r="F42" s="3"/>
      <c r="G42" s="1"/>
      <c r="H42" s="1"/>
      <c r="I42" s="3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284" t="s">
        <v>24</v>
      </c>
      <c r="B43" s="285">
        <f>+comparación!H27</f>
        <v>169374869</v>
      </c>
      <c r="C43" s="285">
        <f t="shared" ref="C43:C46" si="13">+B43*1.22</f>
        <v>206637340.18000001</v>
      </c>
      <c r="D43" s="285">
        <f t="shared" ref="D43:D46" si="14">+C43*1.18</f>
        <v>243832061.41240001</v>
      </c>
      <c r="E43" s="1"/>
      <c r="F43" s="3"/>
      <c r="G43" s="1"/>
      <c r="H43" s="1"/>
      <c r="I43" s="3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284" t="s">
        <v>26</v>
      </c>
      <c r="B44" s="285">
        <f>+comparación!H28</f>
        <v>930926500</v>
      </c>
      <c r="C44" s="285">
        <f t="shared" si="13"/>
        <v>1135730330</v>
      </c>
      <c r="D44" s="285">
        <f t="shared" si="14"/>
        <v>1340161789.3999999</v>
      </c>
      <c r="E44" s="1"/>
      <c r="F44" s="3"/>
      <c r="G44" s="1"/>
      <c r="H44" s="3"/>
      <c r="I44" s="3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284" t="s">
        <v>753</v>
      </c>
      <c r="B45" s="285">
        <f>+comparación!H30</f>
        <v>38650000</v>
      </c>
      <c r="C45" s="285">
        <f t="shared" si="13"/>
        <v>47153000</v>
      </c>
      <c r="D45" s="285">
        <f t="shared" si="14"/>
        <v>55640540</v>
      </c>
      <c r="E45" s="1"/>
      <c r="F45" s="3"/>
      <c r="G45" s="1"/>
      <c r="H45" s="1"/>
      <c r="I45" s="3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25">
      <c r="A46" s="284" t="s">
        <v>754</v>
      </c>
      <c r="B46" s="285">
        <f>+comparación!H29</f>
        <v>1000000</v>
      </c>
      <c r="C46" s="285">
        <f t="shared" si="13"/>
        <v>1220000</v>
      </c>
      <c r="D46" s="285">
        <f t="shared" si="14"/>
        <v>1439600</v>
      </c>
      <c r="E46" s="1"/>
      <c r="F46" s="3"/>
      <c r="G46" s="1"/>
      <c r="H46" s="1"/>
      <c r="I46" s="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25">
      <c r="A47" s="286" t="s">
        <v>40</v>
      </c>
      <c r="B47" s="260">
        <f t="shared" ref="B47:D47" si="15">+B42+B34</f>
        <v>4553015606</v>
      </c>
      <c r="C47" s="260">
        <f t="shared" si="15"/>
        <v>5554679039.3199997</v>
      </c>
      <c r="D47" s="260">
        <f t="shared" si="15"/>
        <v>6554521266.3975992</v>
      </c>
      <c r="E47" s="1"/>
      <c r="F47" s="3"/>
      <c r="G47" s="1"/>
      <c r="H47" s="1"/>
      <c r="I47" s="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283"/>
      <c r="B48" s="282"/>
      <c r="C48" s="282"/>
      <c r="D48" s="282"/>
      <c r="E48" s="1"/>
      <c r="F48" s="3"/>
      <c r="G48" s="1"/>
      <c r="H48" s="1"/>
      <c r="I48" s="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283" t="s">
        <v>42</v>
      </c>
      <c r="B49" s="282">
        <f t="shared" ref="B49:D49" si="16">+B50+B54+B57+B58</f>
        <v>961388911</v>
      </c>
      <c r="C49" s="282">
        <f t="shared" si="16"/>
        <v>1006238889.78</v>
      </c>
      <c r="D49" s="282">
        <f t="shared" si="16"/>
        <v>930556837.5244</v>
      </c>
      <c r="E49" s="1"/>
      <c r="F49" s="3"/>
      <c r="G49" s="1"/>
      <c r="H49" s="1"/>
      <c r="I49" s="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287" t="s">
        <v>694</v>
      </c>
      <c r="B50" s="288">
        <f t="shared" ref="B50:D50" si="17">+B51+B52+B53</f>
        <v>358698931</v>
      </c>
      <c r="C50" s="288">
        <f t="shared" si="17"/>
        <v>423264738.57999998</v>
      </c>
      <c r="D50" s="288">
        <f t="shared" si="17"/>
        <v>499452391.52439994</v>
      </c>
      <c r="E50" s="289"/>
      <c r="F50" s="290"/>
      <c r="G50" s="289"/>
      <c r="H50" s="289"/>
      <c r="I50" s="290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</row>
    <row r="51" spans="1:26" ht="12.75" customHeight="1" x14ac:dyDescent="0.25">
      <c r="A51" s="284" t="s">
        <v>755</v>
      </c>
      <c r="B51" s="285">
        <v>0</v>
      </c>
      <c r="C51" s="285">
        <v>0</v>
      </c>
      <c r="D51" s="285">
        <v>0</v>
      </c>
      <c r="E51" s="1"/>
      <c r="F51" s="3"/>
      <c r="G51" s="1"/>
      <c r="H51" s="1"/>
      <c r="I51" s="3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284" t="s">
        <v>756</v>
      </c>
      <c r="B52" s="285">
        <f>+resgral!B36</f>
        <v>0</v>
      </c>
      <c r="C52" s="285">
        <v>0</v>
      </c>
      <c r="D52" s="285">
        <f>+C52</f>
        <v>0</v>
      </c>
      <c r="E52" s="1"/>
      <c r="F52" s="3"/>
      <c r="G52" s="1"/>
      <c r="H52" s="1"/>
      <c r="I52" s="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284" t="s">
        <v>757</v>
      </c>
      <c r="B53" s="285">
        <f>+resgral!B35</f>
        <v>358698931</v>
      </c>
      <c r="C53" s="288">
        <f t="shared" ref="C53:D53" si="18">+B53*1.18</f>
        <v>423264738.57999998</v>
      </c>
      <c r="D53" s="285">
        <f t="shared" si="18"/>
        <v>499452391.52439994</v>
      </c>
      <c r="E53" s="1"/>
      <c r="F53" s="3"/>
      <c r="G53" s="1"/>
      <c r="H53" s="1"/>
      <c r="I53" s="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287" t="s">
        <v>695</v>
      </c>
      <c r="B54" s="288">
        <f t="shared" ref="B54:D54" si="19">+B55</f>
        <v>0</v>
      </c>
      <c r="C54" s="288">
        <f t="shared" si="19"/>
        <v>0</v>
      </c>
      <c r="D54" s="288">
        <f t="shared" si="19"/>
        <v>0</v>
      </c>
      <c r="E54" s="289"/>
      <c r="F54" s="290"/>
      <c r="G54" s="289"/>
      <c r="H54" s="289"/>
      <c r="I54" s="290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</row>
    <row r="55" spans="1:26" ht="12.75" customHeight="1" x14ac:dyDescent="0.25">
      <c r="A55" s="284" t="s">
        <v>758</v>
      </c>
      <c r="B55" s="285">
        <f>+resgral!B38</f>
        <v>0</v>
      </c>
      <c r="C55" s="285">
        <v>0</v>
      </c>
      <c r="D55" s="285">
        <v>0</v>
      </c>
      <c r="E55" s="1"/>
      <c r="F55" s="3"/>
      <c r="G55" s="1"/>
      <c r="H55" s="1"/>
      <c r="I55" s="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287" t="s">
        <v>696</v>
      </c>
      <c r="B56" s="288">
        <f>+resgral!B39</f>
        <v>0</v>
      </c>
      <c r="C56" s="288">
        <v>0</v>
      </c>
      <c r="D56" s="288">
        <v>0</v>
      </c>
      <c r="E56" s="289"/>
      <c r="F56" s="290"/>
      <c r="G56" s="289"/>
      <c r="H56" s="289"/>
      <c r="I56" s="290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</row>
    <row r="57" spans="1:26" ht="12.75" customHeight="1" x14ac:dyDescent="0.25">
      <c r="A57" s="287" t="s">
        <v>697</v>
      </c>
      <c r="B57" s="288">
        <f>+resgral!B40</f>
        <v>466138226</v>
      </c>
      <c r="C57" s="288">
        <f>+B57*1.2</f>
        <v>559365871.19999993</v>
      </c>
      <c r="D57" s="288">
        <v>384352751</v>
      </c>
      <c r="E57" s="289"/>
      <c r="F57" s="290"/>
      <c r="G57" s="289"/>
      <c r="H57" s="289"/>
      <c r="I57" s="290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</row>
    <row r="58" spans="1:26" ht="12.75" customHeight="1" x14ac:dyDescent="0.25">
      <c r="A58" s="287" t="s">
        <v>699</v>
      </c>
      <c r="B58" s="288">
        <f>+resgral!B41</f>
        <v>136551754</v>
      </c>
      <c r="C58" s="288">
        <v>23608280</v>
      </c>
      <c r="D58" s="288">
        <v>46751695</v>
      </c>
      <c r="E58" s="289"/>
      <c r="F58" s="290"/>
      <c r="G58" s="289"/>
      <c r="H58" s="289"/>
      <c r="I58" s="290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</row>
    <row r="59" spans="1:26" ht="12.75" customHeight="1" x14ac:dyDescent="0.25">
      <c r="A59" s="284"/>
      <c r="B59" s="285"/>
      <c r="C59" s="285"/>
      <c r="D59" s="285"/>
      <c r="E59" s="1"/>
      <c r="F59" s="3"/>
      <c r="G59" s="1"/>
      <c r="H59" s="60"/>
      <c r="I59" s="60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283" t="s">
        <v>32</v>
      </c>
      <c r="B60" s="282">
        <f t="shared" ref="B60:D60" si="20">+B61+B62</f>
        <v>308135646</v>
      </c>
      <c r="C60" s="282">
        <f t="shared" si="20"/>
        <v>423142047.80000001</v>
      </c>
      <c r="D60" s="282">
        <f t="shared" si="20"/>
        <v>499307616.40399998</v>
      </c>
      <c r="E60" s="1"/>
      <c r="F60" s="3"/>
      <c r="G60" s="1"/>
      <c r="H60" s="1"/>
      <c r="I60" s="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284" t="s">
        <v>759</v>
      </c>
      <c r="B61" s="285">
        <f>+resgral!F27</f>
        <v>51181140</v>
      </c>
      <c r="C61" s="285">
        <f>+B61*1.22</f>
        <v>62440990.799999997</v>
      </c>
      <c r="D61" s="285">
        <f t="shared" ref="D61:D62" si="21">+C61*1.18</f>
        <v>73680369.143999994</v>
      </c>
      <c r="E61" s="1"/>
      <c r="F61" s="3"/>
      <c r="G61" s="1"/>
      <c r="H61" s="1"/>
      <c r="I61" s="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284" t="s">
        <v>760</v>
      </c>
      <c r="B62" s="285">
        <f>+resgral!F28</f>
        <v>256954506</v>
      </c>
      <c r="C62" s="285">
        <v>360701057</v>
      </c>
      <c r="D62" s="285">
        <f t="shared" si="21"/>
        <v>425627247.25999999</v>
      </c>
      <c r="E62" s="1"/>
      <c r="F62" s="3"/>
      <c r="G62" s="1"/>
      <c r="H62" s="1"/>
      <c r="I62" s="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284"/>
      <c r="B63" s="285"/>
      <c r="C63" s="285"/>
      <c r="D63" s="285"/>
      <c r="E63" s="1"/>
      <c r="F63" s="3"/>
      <c r="G63" s="1"/>
      <c r="H63" s="1"/>
      <c r="I63" s="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291" t="s">
        <v>698</v>
      </c>
      <c r="B64" s="282">
        <f t="shared" ref="B64:C64" si="22">+B49+B32</f>
        <v>4861151252</v>
      </c>
      <c r="C64" s="282">
        <f t="shared" si="22"/>
        <v>5977821087.4200001</v>
      </c>
      <c r="D64" s="282">
        <f>+D49+D32+1</f>
        <v>7053828885.0316</v>
      </c>
      <c r="E64" s="1"/>
      <c r="F64" s="3"/>
      <c r="G64" s="1"/>
      <c r="H64" s="1"/>
      <c r="I64" s="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292" t="s">
        <v>761</v>
      </c>
      <c r="B65" s="282">
        <f t="shared" ref="B65:C65" si="23">+B47+B60</f>
        <v>4861151252</v>
      </c>
      <c r="C65" s="282">
        <f t="shared" si="23"/>
        <v>5977821087.1199999</v>
      </c>
      <c r="D65" s="282">
        <f>+D47+D60+2</f>
        <v>7053828884.8015995</v>
      </c>
      <c r="E65" s="1"/>
      <c r="F65" s="3"/>
      <c r="G65" s="1"/>
      <c r="H65" s="1"/>
      <c r="I65" s="3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25">
      <c r="A66" s="284"/>
      <c r="B66" s="293"/>
      <c r="C66" s="293"/>
      <c r="D66" s="293"/>
      <c r="E66" s="1"/>
      <c r="F66" s="3"/>
      <c r="G66" s="1"/>
      <c r="H66" s="1"/>
      <c r="I66" s="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25">
      <c r="A67" s="286" t="s">
        <v>762</v>
      </c>
      <c r="B67" s="260">
        <f t="shared" ref="B67:D67" si="24">+B64-B65</f>
        <v>0</v>
      </c>
      <c r="C67" s="260">
        <f t="shared" si="24"/>
        <v>0.30000019073486328</v>
      </c>
      <c r="D67" s="260">
        <f t="shared" si="24"/>
        <v>0.23000049591064453</v>
      </c>
      <c r="E67" s="250"/>
      <c r="F67" s="294"/>
      <c r="G67" s="250"/>
      <c r="H67" s="250"/>
      <c r="I67" s="294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</row>
    <row r="68" spans="1:26" ht="12.75" customHeight="1" x14ac:dyDescent="0.25">
      <c r="A68" s="1"/>
      <c r="B68" s="1"/>
      <c r="C68" s="1"/>
      <c r="D68" s="1"/>
      <c r="E68" s="1"/>
      <c r="F68" s="3"/>
      <c r="G68" s="1"/>
      <c r="H68" s="1"/>
      <c r="I68" s="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1"/>
      <c r="C69" s="1"/>
      <c r="D69" s="1"/>
      <c r="E69" s="1"/>
      <c r="F69" s="3"/>
      <c r="G69" s="1"/>
      <c r="H69" s="1"/>
      <c r="I69" s="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1"/>
      <c r="C70" s="1"/>
      <c r="D70" s="1"/>
      <c r="E70" s="1"/>
      <c r="F70" s="3"/>
      <c r="G70" s="1"/>
      <c r="H70" s="1"/>
      <c r="I70" s="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1"/>
      <c r="C71" s="1"/>
      <c r="D71" s="1"/>
      <c r="E71" s="1"/>
      <c r="F71" s="3"/>
      <c r="G71" s="1"/>
      <c r="H71" s="1"/>
      <c r="I71" s="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1"/>
      <c r="C72" s="1"/>
      <c r="D72" s="1"/>
      <c r="E72" s="1"/>
      <c r="F72" s="3"/>
      <c r="G72" s="1"/>
      <c r="H72" s="1"/>
      <c r="I72" s="3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1"/>
      <c r="C73" s="1"/>
      <c r="D73" s="1"/>
      <c r="E73" s="1"/>
      <c r="F73" s="3"/>
      <c r="G73" s="1"/>
      <c r="H73" s="1"/>
      <c r="I73" s="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1"/>
      <c r="C74" s="1"/>
      <c r="D74" s="1"/>
      <c r="E74" s="1"/>
      <c r="F74" s="3"/>
      <c r="G74" s="1"/>
      <c r="H74" s="1"/>
      <c r="I74" s="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1"/>
      <c r="C75" s="1"/>
      <c r="D75" s="1"/>
      <c r="E75" s="1"/>
      <c r="F75" s="3"/>
      <c r="G75" s="1"/>
      <c r="H75" s="1"/>
      <c r="I75" s="3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1"/>
      <c r="C76" s="1"/>
      <c r="D76" s="1"/>
      <c r="E76" s="1"/>
      <c r="F76" s="3"/>
      <c r="G76" s="1"/>
      <c r="H76" s="1"/>
      <c r="I76" s="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1"/>
      <c r="C77" s="1"/>
      <c r="D77" s="1"/>
      <c r="E77" s="1"/>
      <c r="F77" s="3"/>
      <c r="G77" s="1"/>
      <c r="H77" s="1"/>
      <c r="I77" s="3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1"/>
      <c r="C78" s="1"/>
      <c r="D78" s="1"/>
      <c r="E78" s="1"/>
      <c r="F78" s="3"/>
      <c r="G78" s="1"/>
      <c r="H78" s="1"/>
      <c r="I78" s="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1"/>
      <c r="C79" s="1"/>
      <c r="D79" s="1"/>
      <c r="E79" s="1"/>
      <c r="F79" s="3"/>
      <c r="G79" s="1"/>
      <c r="H79" s="1"/>
      <c r="I79" s="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1"/>
      <c r="C80" s="1"/>
      <c r="D80" s="1"/>
      <c r="E80" s="1"/>
      <c r="F80" s="3"/>
      <c r="G80" s="1"/>
      <c r="H80" s="1"/>
      <c r="I80" s="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1"/>
      <c r="C81" s="1"/>
      <c r="D81" s="1"/>
      <c r="E81" s="1"/>
      <c r="F81" s="3"/>
      <c r="G81" s="1"/>
      <c r="H81" s="1"/>
      <c r="I81" s="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1"/>
      <c r="C82" s="1"/>
      <c r="D82" s="1"/>
      <c r="E82" s="1"/>
      <c r="F82" s="3"/>
      <c r="G82" s="1"/>
      <c r="H82" s="1"/>
      <c r="I82" s="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1"/>
      <c r="C83" s="1"/>
      <c r="D83" s="1"/>
      <c r="E83" s="1"/>
      <c r="F83" s="3"/>
      <c r="G83" s="1"/>
      <c r="H83" s="1"/>
      <c r="I83" s="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1"/>
      <c r="C84" s="1"/>
      <c r="D84" s="1"/>
      <c r="E84" s="1"/>
      <c r="F84" s="3"/>
      <c r="G84" s="1"/>
      <c r="H84" s="1"/>
      <c r="I84" s="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1"/>
      <c r="C85" s="1"/>
      <c r="D85" s="1"/>
      <c r="E85" s="1"/>
      <c r="F85" s="3"/>
      <c r="G85" s="1"/>
      <c r="H85" s="1"/>
      <c r="I85" s="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1"/>
      <c r="C86" s="1"/>
      <c r="D86" s="1"/>
      <c r="E86" s="1"/>
      <c r="F86" s="3"/>
      <c r="G86" s="1"/>
      <c r="H86" s="1"/>
      <c r="I86" s="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1"/>
      <c r="C87" s="1"/>
      <c r="D87" s="1"/>
      <c r="E87" s="1"/>
      <c r="F87" s="3"/>
      <c r="G87" s="1"/>
      <c r="H87" s="1"/>
      <c r="I87" s="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1"/>
      <c r="C88" s="1"/>
      <c r="D88" s="1"/>
      <c r="E88" s="1"/>
      <c r="F88" s="3"/>
      <c r="G88" s="1"/>
      <c r="H88" s="1"/>
      <c r="I88" s="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1"/>
      <c r="C89" s="1"/>
      <c r="D89" s="1"/>
      <c r="E89" s="1"/>
      <c r="F89" s="3"/>
      <c r="G89" s="1"/>
      <c r="H89" s="1"/>
      <c r="I89" s="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1"/>
      <c r="C90" s="1"/>
      <c r="D90" s="1"/>
      <c r="E90" s="1"/>
      <c r="F90" s="3"/>
      <c r="G90" s="1"/>
      <c r="H90" s="1"/>
      <c r="I90" s="3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1"/>
      <c r="C91" s="1"/>
      <c r="D91" s="1"/>
      <c r="E91" s="1"/>
      <c r="F91" s="3"/>
      <c r="G91" s="1"/>
      <c r="H91" s="1"/>
      <c r="I91" s="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1"/>
      <c r="C92" s="1"/>
      <c r="D92" s="1"/>
      <c r="E92" s="1"/>
      <c r="F92" s="3"/>
      <c r="G92" s="1"/>
      <c r="H92" s="1"/>
      <c r="I92" s="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1"/>
      <c r="C93" s="1"/>
      <c r="D93" s="1"/>
      <c r="E93" s="1"/>
      <c r="F93" s="3"/>
      <c r="G93" s="1"/>
      <c r="H93" s="1"/>
      <c r="I93" s="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1"/>
      <c r="C94" s="1"/>
      <c r="D94" s="1"/>
      <c r="E94" s="1"/>
      <c r="F94" s="3"/>
      <c r="G94" s="1"/>
      <c r="H94" s="1"/>
      <c r="I94" s="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1"/>
      <c r="C95" s="1"/>
      <c r="D95" s="1"/>
      <c r="E95" s="1"/>
      <c r="F95" s="3"/>
      <c r="G95" s="1"/>
      <c r="H95" s="1"/>
      <c r="I95" s="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1"/>
      <c r="C96" s="1"/>
      <c r="D96" s="1"/>
      <c r="E96" s="1"/>
      <c r="F96" s="3"/>
      <c r="G96" s="1"/>
      <c r="H96" s="1"/>
      <c r="I96" s="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1"/>
      <c r="C97" s="1"/>
      <c r="D97" s="1"/>
      <c r="E97" s="1"/>
      <c r="F97" s="3"/>
      <c r="G97" s="1"/>
      <c r="H97" s="1"/>
      <c r="I97" s="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1"/>
      <c r="C98" s="1"/>
      <c r="D98" s="1"/>
      <c r="E98" s="1"/>
      <c r="F98" s="3"/>
      <c r="G98" s="1"/>
      <c r="H98" s="1"/>
      <c r="I98" s="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1"/>
      <c r="C99" s="1"/>
      <c r="D99" s="1"/>
      <c r="E99" s="1"/>
      <c r="F99" s="3"/>
      <c r="G99" s="1"/>
      <c r="H99" s="1"/>
      <c r="I99" s="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1"/>
      <c r="C100" s="1"/>
      <c r="D100" s="1"/>
      <c r="E100" s="1"/>
      <c r="F100" s="3"/>
      <c r="G100" s="1"/>
      <c r="H100" s="1"/>
      <c r="I100" s="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1"/>
      <c r="C101" s="1"/>
      <c r="D101" s="1"/>
      <c r="E101" s="1"/>
      <c r="F101" s="3"/>
      <c r="G101" s="1"/>
      <c r="H101" s="1"/>
      <c r="I101" s="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1"/>
      <c r="C102" s="1"/>
      <c r="D102" s="1"/>
      <c r="E102" s="1"/>
      <c r="F102" s="3"/>
      <c r="G102" s="1"/>
      <c r="H102" s="1"/>
      <c r="I102" s="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1"/>
      <c r="C103" s="1"/>
      <c r="D103" s="1"/>
      <c r="E103" s="1"/>
      <c r="F103" s="3"/>
      <c r="G103" s="1"/>
      <c r="H103" s="1"/>
      <c r="I103" s="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1"/>
      <c r="C104" s="1"/>
      <c r="D104" s="1"/>
      <c r="E104" s="1"/>
      <c r="F104" s="3"/>
      <c r="G104" s="1"/>
      <c r="H104" s="1"/>
      <c r="I104" s="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1"/>
      <c r="C105" s="1"/>
      <c r="D105" s="1"/>
      <c r="E105" s="1"/>
      <c r="F105" s="3"/>
      <c r="G105" s="1"/>
      <c r="H105" s="1"/>
      <c r="I105" s="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1"/>
      <c r="C106" s="1"/>
      <c r="D106" s="1"/>
      <c r="E106" s="1"/>
      <c r="F106" s="3"/>
      <c r="G106" s="1"/>
      <c r="H106" s="1"/>
      <c r="I106" s="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1"/>
      <c r="C107" s="1"/>
      <c r="D107" s="1"/>
      <c r="E107" s="1"/>
      <c r="F107" s="3"/>
      <c r="G107" s="1"/>
      <c r="H107" s="1"/>
      <c r="I107" s="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1"/>
      <c r="C108" s="1"/>
      <c r="D108" s="1"/>
      <c r="E108" s="1"/>
      <c r="F108" s="3"/>
      <c r="G108" s="1"/>
      <c r="H108" s="1"/>
      <c r="I108" s="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1"/>
      <c r="C109" s="1"/>
      <c r="D109" s="1"/>
      <c r="E109" s="1"/>
      <c r="F109" s="3"/>
      <c r="G109" s="1"/>
      <c r="H109" s="1"/>
      <c r="I109" s="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1"/>
      <c r="C110" s="1"/>
      <c r="D110" s="1"/>
      <c r="E110" s="1"/>
      <c r="F110" s="3"/>
      <c r="G110" s="1"/>
      <c r="H110" s="1"/>
      <c r="I110" s="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1"/>
      <c r="C111" s="1"/>
      <c r="D111" s="1"/>
      <c r="E111" s="1"/>
      <c r="F111" s="3"/>
      <c r="G111" s="1"/>
      <c r="H111" s="1"/>
      <c r="I111" s="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1"/>
      <c r="C112" s="1"/>
      <c r="D112" s="1"/>
      <c r="E112" s="1"/>
      <c r="F112" s="3"/>
      <c r="G112" s="1"/>
      <c r="H112" s="1"/>
      <c r="I112" s="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1"/>
      <c r="C113" s="1"/>
      <c r="D113" s="1"/>
      <c r="E113" s="1"/>
      <c r="F113" s="3"/>
      <c r="G113" s="1"/>
      <c r="H113" s="1"/>
      <c r="I113" s="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1"/>
      <c r="C114" s="1"/>
      <c r="D114" s="1"/>
      <c r="E114" s="1"/>
      <c r="F114" s="3"/>
      <c r="G114" s="1"/>
      <c r="H114" s="1"/>
      <c r="I114" s="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1"/>
      <c r="C115" s="1"/>
      <c r="D115" s="1"/>
      <c r="E115" s="1"/>
      <c r="F115" s="3"/>
      <c r="G115" s="1"/>
      <c r="H115" s="1"/>
      <c r="I115" s="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1"/>
      <c r="C116" s="1"/>
      <c r="D116" s="1"/>
      <c r="E116" s="1"/>
      <c r="F116" s="3"/>
      <c r="G116" s="1"/>
      <c r="H116" s="1"/>
      <c r="I116" s="3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1"/>
      <c r="C117" s="1"/>
      <c r="D117" s="1"/>
      <c r="E117" s="1"/>
      <c r="F117" s="3"/>
      <c r="G117" s="1"/>
      <c r="H117" s="1"/>
      <c r="I117" s="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1"/>
      <c r="C118" s="1"/>
      <c r="D118" s="1"/>
      <c r="E118" s="1"/>
      <c r="F118" s="3"/>
      <c r="G118" s="1"/>
      <c r="H118" s="1"/>
      <c r="I118" s="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1"/>
      <c r="C119" s="1"/>
      <c r="D119" s="1"/>
      <c r="E119" s="1"/>
      <c r="F119" s="3"/>
      <c r="G119" s="1"/>
      <c r="H119" s="1"/>
      <c r="I119" s="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1"/>
      <c r="C120" s="1"/>
      <c r="D120" s="1"/>
      <c r="E120" s="1"/>
      <c r="F120" s="3"/>
      <c r="G120" s="1"/>
      <c r="H120" s="1"/>
      <c r="I120" s="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1"/>
      <c r="C121" s="1"/>
      <c r="D121" s="1"/>
      <c r="E121" s="1"/>
      <c r="F121" s="3"/>
      <c r="G121" s="1"/>
      <c r="H121" s="1"/>
      <c r="I121" s="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1"/>
      <c r="C122" s="1"/>
      <c r="D122" s="1"/>
      <c r="E122" s="1"/>
      <c r="F122" s="3"/>
      <c r="G122" s="1"/>
      <c r="H122" s="1"/>
      <c r="I122" s="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1"/>
      <c r="C123" s="1"/>
      <c r="D123" s="1"/>
      <c r="E123" s="1"/>
      <c r="F123" s="3"/>
      <c r="G123" s="1"/>
      <c r="H123" s="1"/>
      <c r="I123" s="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1"/>
      <c r="C124" s="1"/>
      <c r="D124" s="1"/>
      <c r="E124" s="1"/>
      <c r="F124" s="3"/>
      <c r="G124" s="1"/>
      <c r="H124" s="1"/>
      <c r="I124" s="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1"/>
      <c r="C125" s="1"/>
      <c r="D125" s="1"/>
      <c r="E125" s="1"/>
      <c r="F125" s="3"/>
      <c r="G125" s="1"/>
      <c r="H125" s="1"/>
      <c r="I125" s="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1"/>
      <c r="C126" s="1"/>
      <c r="D126" s="1"/>
      <c r="E126" s="1"/>
      <c r="F126" s="3"/>
      <c r="G126" s="1"/>
      <c r="H126" s="1"/>
      <c r="I126" s="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1"/>
      <c r="C127" s="1"/>
      <c r="D127" s="1"/>
      <c r="E127" s="1"/>
      <c r="F127" s="3"/>
      <c r="G127" s="1"/>
      <c r="H127" s="1"/>
      <c r="I127" s="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1"/>
      <c r="C128" s="1"/>
      <c r="D128" s="1"/>
      <c r="E128" s="1"/>
      <c r="F128" s="3"/>
      <c r="G128" s="1"/>
      <c r="H128" s="1"/>
      <c r="I128" s="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1"/>
      <c r="C129" s="1"/>
      <c r="D129" s="1"/>
      <c r="E129" s="1"/>
      <c r="F129" s="3"/>
      <c r="G129" s="1"/>
      <c r="H129" s="1"/>
      <c r="I129" s="3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1"/>
      <c r="C130" s="1"/>
      <c r="D130" s="1"/>
      <c r="E130" s="1"/>
      <c r="F130" s="3"/>
      <c r="G130" s="1"/>
      <c r="H130" s="1"/>
      <c r="I130" s="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1"/>
      <c r="C131" s="1"/>
      <c r="D131" s="1"/>
      <c r="E131" s="1"/>
      <c r="F131" s="3"/>
      <c r="G131" s="1"/>
      <c r="H131" s="1"/>
      <c r="I131" s="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1"/>
      <c r="C132" s="1"/>
      <c r="D132" s="1"/>
      <c r="E132" s="1"/>
      <c r="F132" s="3"/>
      <c r="G132" s="1"/>
      <c r="H132" s="1"/>
      <c r="I132" s="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1"/>
      <c r="C133" s="1"/>
      <c r="D133" s="1"/>
      <c r="E133" s="1"/>
      <c r="F133" s="3"/>
      <c r="G133" s="1"/>
      <c r="H133" s="1"/>
      <c r="I133" s="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1"/>
      <c r="C134" s="1"/>
      <c r="D134" s="1"/>
      <c r="E134" s="1"/>
      <c r="F134" s="3"/>
      <c r="G134" s="1"/>
      <c r="H134" s="1"/>
      <c r="I134" s="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1"/>
      <c r="C135" s="1"/>
      <c r="D135" s="1"/>
      <c r="E135" s="1"/>
      <c r="F135" s="3"/>
      <c r="G135" s="1"/>
      <c r="H135" s="1"/>
      <c r="I135" s="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1"/>
      <c r="C136" s="1"/>
      <c r="D136" s="1"/>
      <c r="E136" s="1"/>
      <c r="F136" s="3"/>
      <c r="G136" s="1"/>
      <c r="H136" s="1"/>
      <c r="I136" s="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1"/>
      <c r="C137" s="1"/>
      <c r="D137" s="1"/>
      <c r="E137" s="1"/>
      <c r="F137" s="3"/>
      <c r="G137" s="1"/>
      <c r="H137" s="1"/>
      <c r="I137" s="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1"/>
      <c r="C138" s="1"/>
      <c r="D138" s="1"/>
      <c r="E138" s="1"/>
      <c r="F138" s="3"/>
      <c r="G138" s="1"/>
      <c r="H138" s="1"/>
      <c r="I138" s="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1"/>
      <c r="C139" s="1"/>
      <c r="D139" s="1"/>
      <c r="E139" s="1"/>
      <c r="F139" s="3"/>
      <c r="G139" s="1"/>
      <c r="H139" s="1"/>
      <c r="I139" s="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1"/>
      <c r="C140" s="1"/>
      <c r="D140" s="1"/>
      <c r="E140" s="1"/>
      <c r="F140" s="3"/>
      <c r="G140" s="1"/>
      <c r="H140" s="1"/>
      <c r="I140" s="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1"/>
      <c r="C141" s="1"/>
      <c r="D141" s="1"/>
      <c r="E141" s="1"/>
      <c r="F141" s="3"/>
      <c r="G141" s="1"/>
      <c r="H141" s="1"/>
      <c r="I141" s="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1"/>
      <c r="C142" s="1"/>
      <c r="D142" s="1"/>
      <c r="E142" s="1"/>
      <c r="F142" s="3"/>
      <c r="G142" s="1"/>
      <c r="H142" s="1"/>
      <c r="I142" s="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1"/>
      <c r="C143" s="1"/>
      <c r="D143" s="1"/>
      <c r="E143" s="1"/>
      <c r="F143" s="3"/>
      <c r="G143" s="1"/>
      <c r="H143" s="1"/>
      <c r="I143" s="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1"/>
      <c r="C144" s="1"/>
      <c r="D144" s="1"/>
      <c r="E144" s="1"/>
      <c r="F144" s="3"/>
      <c r="G144" s="1"/>
      <c r="H144" s="1"/>
      <c r="I144" s="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1"/>
      <c r="C145" s="1"/>
      <c r="D145" s="1"/>
      <c r="E145" s="1"/>
      <c r="F145" s="3"/>
      <c r="G145" s="1"/>
      <c r="H145" s="1"/>
      <c r="I145" s="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1"/>
      <c r="C146" s="1"/>
      <c r="D146" s="1"/>
      <c r="E146" s="1"/>
      <c r="F146" s="3"/>
      <c r="G146" s="1"/>
      <c r="H146" s="1"/>
      <c r="I146" s="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1"/>
      <c r="C147" s="1"/>
      <c r="D147" s="1"/>
      <c r="E147" s="1"/>
      <c r="F147" s="3"/>
      <c r="G147" s="1"/>
      <c r="H147" s="1"/>
      <c r="I147" s="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1"/>
      <c r="C148" s="1"/>
      <c r="D148" s="1"/>
      <c r="E148" s="1"/>
      <c r="F148" s="3"/>
      <c r="G148" s="1"/>
      <c r="H148" s="1"/>
      <c r="I148" s="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1"/>
      <c r="C149" s="1"/>
      <c r="D149" s="1"/>
      <c r="E149" s="1"/>
      <c r="F149" s="3"/>
      <c r="G149" s="1"/>
      <c r="H149" s="1"/>
      <c r="I149" s="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1"/>
      <c r="C150" s="1"/>
      <c r="D150" s="1"/>
      <c r="E150" s="1"/>
      <c r="F150" s="3"/>
      <c r="G150" s="1"/>
      <c r="H150" s="1"/>
      <c r="I150" s="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1"/>
      <c r="C151" s="1"/>
      <c r="D151" s="1"/>
      <c r="E151" s="1"/>
      <c r="F151" s="3"/>
      <c r="G151" s="1"/>
      <c r="H151" s="1"/>
      <c r="I151" s="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1"/>
      <c r="C152" s="1"/>
      <c r="D152" s="1"/>
      <c r="E152" s="1"/>
      <c r="F152" s="3"/>
      <c r="G152" s="1"/>
      <c r="H152" s="1"/>
      <c r="I152" s="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1"/>
      <c r="C153" s="1"/>
      <c r="D153" s="1"/>
      <c r="E153" s="1"/>
      <c r="F153" s="3"/>
      <c r="G153" s="1"/>
      <c r="H153" s="1"/>
      <c r="I153" s="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1"/>
      <c r="C154" s="1"/>
      <c r="D154" s="1"/>
      <c r="E154" s="1"/>
      <c r="F154" s="3"/>
      <c r="G154" s="1"/>
      <c r="H154" s="1"/>
      <c r="I154" s="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1"/>
      <c r="C155" s="1"/>
      <c r="D155" s="1"/>
      <c r="E155" s="1"/>
      <c r="F155" s="3"/>
      <c r="G155" s="1"/>
      <c r="H155" s="1"/>
      <c r="I155" s="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1"/>
      <c r="C156" s="1"/>
      <c r="D156" s="1"/>
      <c r="E156" s="1"/>
      <c r="F156" s="3"/>
      <c r="G156" s="1"/>
      <c r="H156" s="1"/>
      <c r="I156" s="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1"/>
      <c r="C157" s="1"/>
      <c r="D157" s="1"/>
      <c r="E157" s="1"/>
      <c r="F157" s="3"/>
      <c r="G157" s="1"/>
      <c r="H157" s="1"/>
      <c r="I157" s="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1"/>
      <c r="C158" s="1"/>
      <c r="D158" s="1"/>
      <c r="E158" s="1"/>
      <c r="F158" s="3"/>
      <c r="G158" s="1"/>
      <c r="H158" s="1"/>
      <c r="I158" s="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1"/>
      <c r="C159" s="1"/>
      <c r="D159" s="1"/>
      <c r="E159" s="1"/>
      <c r="F159" s="3"/>
      <c r="G159" s="1"/>
      <c r="H159" s="1"/>
      <c r="I159" s="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1"/>
      <c r="C160" s="1"/>
      <c r="D160" s="1"/>
      <c r="E160" s="1"/>
      <c r="F160" s="3"/>
      <c r="G160" s="1"/>
      <c r="H160" s="1"/>
      <c r="I160" s="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1"/>
      <c r="C161" s="1"/>
      <c r="D161" s="1"/>
      <c r="E161" s="1"/>
      <c r="F161" s="3"/>
      <c r="G161" s="1"/>
      <c r="H161" s="1"/>
      <c r="I161" s="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1"/>
      <c r="C162" s="1"/>
      <c r="D162" s="1"/>
      <c r="E162" s="1"/>
      <c r="F162" s="3"/>
      <c r="G162" s="1"/>
      <c r="H162" s="1"/>
      <c r="I162" s="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1"/>
      <c r="C163" s="1"/>
      <c r="D163" s="1"/>
      <c r="E163" s="1"/>
      <c r="F163" s="3"/>
      <c r="G163" s="1"/>
      <c r="H163" s="1"/>
      <c r="I163" s="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1"/>
      <c r="C164" s="1"/>
      <c r="D164" s="1"/>
      <c r="E164" s="1"/>
      <c r="F164" s="3"/>
      <c r="G164" s="1"/>
      <c r="H164" s="1"/>
      <c r="I164" s="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1"/>
      <c r="C165" s="1"/>
      <c r="D165" s="1"/>
      <c r="E165" s="1"/>
      <c r="F165" s="3"/>
      <c r="G165" s="1"/>
      <c r="H165" s="1"/>
      <c r="I165" s="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1"/>
      <c r="C166" s="1"/>
      <c r="D166" s="1"/>
      <c r="E166" s="1"/>
      <c r="F166" s="3"/>
      <c r="G166" s="1"/>
      <c r="H166" s="1"/>
      <c r="I166" s="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1"/>
      <c r="C167" s="1"/>
      <c r="D167" s="1"/>
      <c r="E167" s="1"/>
      <c r="F167" s="3"/>
      <c r="G167" s="1"/>
      <c r="H167" s="1"/>
      <c r="I167" s="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1"/>
      <c r="C168" s="1"/>
      <c r="D168" s="1"/>
      <c r="E168" s="1"/>
      <c r="F168" s="3"/>
      <c r="G168" s="1"/>
      <c r="H168" s="1"/>
      <c r="I168" s="3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1"/>
      <c r="C169" s="1"/>
      <c r="D169" s="1"/>
      <c r="E169" s="1"/>
      <c r="F169" s="3"/>
      <c r="G169" s="1"/>
      <c r="H169" s="1"/>
      <c r="I169" s="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1"/>
      <c r="C170" s="1"/>
      <c r="D170" s="1"/>
      <c r="E170" s="1"/>
      <c r="F170" s="3"/>
      <c r="G170" s="1"/>
      <c r="H170" s="1"/>
      <c r="I170" s="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1"/>
      <c r="C171" s="1"/>
      <c r="D171" s="1"/>
      <c r="E171" s="1"/>
      <c r="F171" s="3"/>
      <c r="G171" s="1"/>
      <c r="H171" s="1"/>
      <c r="I171" s="3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1"/>
      <c r="C172" s="1"/>
      <c r="D172" s="1"/>
      <c r="E172" s="1"/>
      <c r="F172" s="3"/>
      <c r="G172" s="1"/>
      <c r="H172" s="1"/>
      <c r="I172" s="3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1"/>
      <c r="C173" s="1"/>
      <c r="D173" s="1"/>
      <c r="E173" s="1"/>
      <c r="F173" s="3"/>
      <c r="G173" s="1"/>
      <c r="H173" s="1"/>
      <c r="I173" s="3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1"/>
      <c r="C174" s="1"/>
      <c r="D174" s="1"/>
      <c r="E174" s="1"/>
      <c r="F174" s="3"/>
      <c r="G174" s="1"/>
      <c r="H174" s="1"/>
      <c r="I174" s="3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1"/>
      <c r="C175" s="1"/>
      <c r="D175" s="1"/>
      <c r="E175" s="1"/>
      <c r="F175" s="3"/>
      <c r="G175" s="1"/>
      <c r="H175" s="1"/>
      <c r="I175" s="3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1"/>
      <c r="C176" s="1"/>
      <c r="D176" s="1"/>
      <c r="E176" s="1"/>
      <c r="F176" s="3"/>
      <c r="G176" s="1"/>
      <c r="H176" s="1"/>
      <c r="I176" s="3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1"/>
      <c r="C177" s="1"/>
      <c r="D177" s="1"/>
      <c r="E177" s="1"/>
      <c r="F177" s="3"/>
      <c r="G177" s="1"/>
      <c r="H177" s="1"/>
      <c r="I177" s="3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1"/>
      <c r="C178" s="1"/>
      <c r="D178" s="1"/>
      <c r="E178" s="1"/>
      <c r="F178" s="3"/>
      <c r="G178" s="1"/>
      <c r="H178" s="1"/>
      <c r="I178" s="3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1"/>
      <c r="C179" s="1"/>
      <c r="D179" s="1"/>
      <c r="E179" s="1"/>
      <c r="F179" s="3"/>
      <c r="G179" s="1"/>
      <c r="H179" s="1"/>
      <c r="I179" s="3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1"/>
      <c r="C180" s="1"/>
      <c r="D180" s="1"/>
      <c r="E180" s="1"/>
      <c r="F180" s="3"/>
      <c r="G180" s="1"/>
      <c r="H180" s="1"/>
      <c r="I180" s="3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1"/>
      <c r="C181" s="1"/>
      <c r="D181" s="1"/>
      <c r="E181" s="1"/>
      <c r="F181" s="3"/>
      <c r="G181" s="1"/>
      <c r="H181" s="1"/>
      <c r="I181" s="3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1"/>
      <c r="C182" s="1"/>
      <c r="D182" s="1"/>
      <c r="E182" s="1"/>
      <c r="F182" s="3"/>
      <c r="G182" s="1"/>
      <c r="H182" s="1"/>
      <c r="I182" s="3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1"/>
      <c r="C183" s="1"/>
      <c r="D183" s="1"/>
      <c r="E183" s="1"/>
      <c r="F183" s="3"/>
      <c r="G183" s="1"/>
      <c r="H183" s="1"/>
      <c r="I183" s="3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1"/>
      <c r="C184" s="1"/>
      <c r="D184" s="1"/>
      <c r="E184" s="1"/>
      <c r="F184" s="3"/>
      <c r="G184" s="1"/>
      <c r="H184" s="1"/>
      <c r="I184" s="3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1"/>
      <c r="C185" s="1"/>
      <c r="D185" s="1"/>
      <c r="E185" s="1"/>
      <c r="F185" s="3"/>
      <c r="G185" s="1"/>
      <c r="H185" s="1"/>
      <c r="I185" s="3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1"/>
      <c r="C186" s="1"/>
      <c r="D186" s="1"/>
      <c r="E186" s="1"/>
      <c r="F186" s="3"/>
      <c r="G186" s="1"/>
      <c r="H186" s="1"/>
      <c r="I186" s="3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1"/>
      <c r="C187" s="1"/>
      <c r="D187" s="1"/>
      <c r="E187" s="1"/>
      <c r="F187" s="3"/>
      <c r="G187" s="1"/>
      <c r="H187" s="1"/>
      <c r="I187" s="3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1"/>
      <c r="C188" s="1"/>
      <c r="D188" s="1"/>
      <c r="E188" s="1"/>
      <c r="F188" s="3"/>
      <c r="G188" s="1"/>
      <c r="H188" s="1"/>
      <c r="I188" s="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1"/>
      <c r="C189" s="1"/>
      <c r="D189" s="1"/>
      <c r="E189" s="1"/>
      <c r="F189" s="3"/>
      <c r="G189" s="1"/>
      <c r="H189" s="1"/>
      <c r="I189" s="3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1"/>
      <c r="C190" s="1"/>
      <c r="D190" s="1"/>
      <c r="E190" s="1"/>
      <c r="F190" s="3"/>
      <c r="G190" s="1"/>
      <c r="H190" s="1"/>
      <c r="I190" s="3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1"/>
      <c r="C191" s="1"/>
      <c r="D191" s="1"/>
      <c r="E191" s="1"/>
      <c r="F191" s="3"/>
      <c r="G191" s="1"/>
      <c r="H191" s="1"/>
      <c r="I191" s="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1"/>
      <c r="C192" s="1"/>
      <c r="D192" s="1"/>
      <c r="E192" s="1"/>
      <c r="F192" s="3"/>
      <c r="G192" s="1"/>
      <c r="H192" s="1"/>
      <c r="I192" s="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1"/>
      <c r="C193" s="1"/>
      <c r="D193" s="1"/>
      <c r="E193" s="1"/>
      <c r="F193" s="3"/>
      <c r="G193" s="1"/>
      <c r="H193" s="1"/>
      <c r="I193" s="3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1"/>
      <c r="C194" s="1"/>
      <c r="D194" s="1"/>
      <c r="E194" s="1"/>
      <c r="F194" s="3"/>
      <c r="G194" s="1"/>
      <c r="H194" s="1"/>
      <c r="I194" s="3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1"/>
      <c r="C195" s="1"/>
      <c r="D195" s="1"/>
      <c r="E195" s="1"/>
      <c r="F195" s="3"/>
      <c r="G195" s="1"/>
      <c r="H195" s="1"/>
      <c r="I195" s="3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1"/>
      <c r="C196" s="1"/>
      <c r="D196" s="1"/>
      <c r="E196" s="1"/>
      <c r="F196" s="3"/>
      <c r="G196" s="1"/>
      <c r="H196" s="1"/>
      <c r="I196" s="3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1"/>
      <c r="C197" s="1"/>
      <c r="D197" s="1"/>
      <c r="E197" s="1"/>
      <c r="F197" s="3"/>
      <c r="G197" s="1"/>
      <c r="H197" s="1"/>
      <c r="I197" s="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1"/>
      <c r="C198" s="1"/>
      <c r="D198" s="1"/>
      <c r="E198" s="1"/>
      <c r="F198" s="3"/>
      <c r="G198" s="1"/>
      <c r="H198" s="1"/>
      <c r="I198" s="3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1"/>
      <c r="C199" s="1"/>
      <c r="D199" s="1"/>
      <c r="E199" s="1"/>
      <c r="F199" s="3"/>
      <c r="G199" s="1"/>
      <c r="H199" s="1"/>
      <c r="I199" s="3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1"/>
      <c r="C200" s="1"/>
      <c r="D200" s="1"/>
      <c r="E200" s="1"/>
      <c r="F200" s="3"/>
      <c r="G200" s="1"/>
      <c r="H200" s="1"/>
      <c r="I200" s="3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1"/>
      <c r="C201" s="1"/>
      <c r="D201" s="1"/>
      <c r="E201" s="1"/>
      <c r="F201" s="3"/>
      <c r="G201" s="1"/>
      <c r="H201" s="1"/>
      <c r="I201" s="3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1"/>
      <c r="C202" s="1"/>
      <c r="D202" s="1"/>
      <c r="E202" s="1"/>
      <c r="F202" s="3"/>
      <c r="G202" s="1"/>
      <c r="H202" s="1"/>
      <c r="I202" s="3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1"/>
      <c r="C203" s="1"/>
      <c r="D203" s="1"/>
      <c r="E203" s="1"/>
      <c r="F203" s="3"/>
      <c r="G203" s="1"/>
      <c r="H203" s="1"/>
      <c r="I203" s="3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1"/>
      <c r="C204" s="1"/>
      <c r="D204" s="1"/>
      <c r="E204" s="1"/>
      <c r="F204" s="3"/>
      <c r="G204" s="1"/>
      <c r="H204" s="1"/>
      <c r="I204" s="3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1"/>
      <c r="C205" s="1"/>
      <c r="D205" s="1"/>
      <c r="E205" s="1"/>
      <c r="F205" s="3"/>
      <c r="G205" s="1"/>
      <c r="H205" s="1"/>
      <c r="I205" s="3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1"/>
      <c r="C206" s="1"/>
      <c r="D206" s="1"/>
      <c r="E206" s="1"/>
      <c r="F206" s="3"/>
      <c r="G206" s="1"/>
      <c r="H206" s="1"/>
      <c r="I206" s="3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1"/>
      <c r="C207" s="1"/>
      <c r="D207" s="1"/>
      <c r="E207" s="1"/>
      <c r="F207" s="3"/>
      <c r="G207" s="1"/>
      <c r="H207" s="1"/>
      <c r="I207" s="3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1"/>
      <c r="C208" s="1"/>
      <c r="D208" s="1"/>
      <c r="E208" s="1"/>
      <c r="F208" s="3"/>
      <c r="G208" s="1"/>
      <c r="H208" s="1"/>
      <c r="I208" s="3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1"/>
      <c r="C209" s="1"/>
      <c r="D209" s="1"/>
      <c r="E209" s="1"/>
      <c r="F209" s="3"/>
      <c r="G209" s="1"/>
      <c r="H209" s="1"/>
      <c r="I209" s="3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1"/>
      <c r="C210" s="1"/>
      <c r="D210" s="1"/>
      <c r="E210" s="1"/>
      <c r="F210" s="3"/>
      <c r="G210" s="1"/>
      <c r="H210" s="1"/>
      <c r="I210" s="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1"/>
      <c r="C211" s="1"/>
      <c r="D211" s="1"/>
      <c r="E211" s="1"/>
      <c r="F211" s="3"/>
      <c r="G211" s="1"/>
      <c r="H211" s="1"/>
      <c r="I211" s="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1"/>
      <c r="C212" s="1"/>
      <c r="D212" s="1"/>
      <c r="E212" s="1"/>
      <c r="F212" s="3"/>
      <c r="G212" s="1"/>
      <c r="H212" s="1"/>
      <c r="I212" s="3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1"/>
      <c r="C213" s="1"/>
      <c r="D213" s="1"/>
      <c r="E213" s="1"/>
      <c r="F213" s="3"/>
      <c r="G213" s="1"/>
      <c r="H213" s="1"/>
      <c r="I213" s="3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1"/>
      <c r="C214" s="1"/>
      <c r="D214" s="1"/>
      <c r="E214" s="1"/>
      <c r="F214" s="3"/>
      <c r="G214" s="1"/>
      <c r="H214" s="1"/>
      <c r="I214" s="3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1"/>
      <c r="C215" s="1"/>
      <c r="D215" s="1"/>
      <c r="E215" s="1"/>
      <c r="F215" s="3"/>
      <c r="G215" s="1"/>
      <c r="H215" s="1"/>
      <c r="I215" s="3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1"/>
      <c r="C216" s="1"/>
      <c r="D216" s="1"/>
      <c r="E216" s="1"/>
      <c r="F216" s="3"/>
      <c r="G216" s="1"/>
      <c r="H216" s="1"/>
      <c r="I216" s="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1"/>
      <c r="C217" s="1"/>
      <c r="D217" s="1"/>
      <c r="E217" s="1"/>
      <c r="F217" s="3"/>
      <c r="G217" s="1"/>
      <c r="H217" s="1"/>
      <c r="I217" s="3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1"/>
      <c r="C218" s="1"/>
      <c r="D218" s="1"/>
      <c r="E218" s="1"/>
      <c r="F218" s="3"/>
      <c r="G218" s="1"/>
      <c r="H218" s="1"/>
      <c r="I218" s="3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1"/>
      <c r="C219" s="1"/>
      <c r="D219" s="1"/>
      <c r="E219" s="1"/>
      <c r="F219" s="3"/>
      <c r="G219" s="1"/>
      <c r="H219" s="1"/>
      <c r="I219" s="3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1"/>
      <c r="C220" s="1"/>
      <c r="D220" s="1"/>
      <c r="E220" s="1"/>
      <c r="F220" s="3"/>
      <c r="G220" s="1"/>
      <c r="H220" s="1"/>
      <c r="I220" s="3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1"/>
      <c r="C221" s="1"/>
      <c r="D221" s="1"/>
      <c r="E221" s="1"/>
      <c r="F221" s="3"/>
      <c r="G221" s="1"/>
      <c r="H221" s="1"/>
      <c r="I221" s="3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1"/>
      <c r="C222" s="1"/>
      <c r="D222" s="1"/>
      <c r="E222" s="1"/>
      <c r="F222" s="3"/>
      <c r="G222" s="1"/>
      <c r="H222" s="1"/>
      <c r="I222" s="3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1"/>
      <c r="C223" s="1"/>
      <c r="D223" s="1"/>
      <c r="E223" s="1"/>
      <c r="F223" s="3"/>
      <c r="G223" s="1"/>
      <c r="H223" s="1"/>
      <c r="I223" s="3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1"/>
      <c r="C224" s="1"/>
      <c r="D224" s="1"/>
      <c r="E224" s="1"/>
      <c r="F224" s="3"/>
      <c r="G224" s="1"/>
      <c r="H224" s="1"/>
      <c r="I224" s="3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1"/>
      <c r="C225" s="1"/>
      <c r="D225" s="1"/>
      <c r="E225" s="1"/>
      <c r="F225" s="3"/>
      <c r="G225" s="1"/>
      <c r="H225" s="1"/>
      <c r="I225" s="3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1"/>
      <c r="C226" s="1"/>
      <c r="D226" s="1"/>
      <c r="E226" s="1"/>
      <c r="F226" s="3"/>
      <c r="G226" s="1"/>
      <c r="H226" s="1"/>
      <c r="I226" s="3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1"/>
      <c r="C227" s="1"/>
      <c r="D227" s="1"/>
      <c r="E227" s="1"/>
      <c r="F227" s="3"/>
      <c r="G227" s="1"/>
      <c r="H227" s="1"/>
      <c r="I227" s="3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1"/>
      <c r="C228" s="1"/>
      <c r="D228" s="1"/>
      <c r="E228" s="1"/>
      <c r="F228" s="3"/>
      <c r="G228" s="1"/>
      <c r="H228" s="1"/>
      <c r="I228" s="3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1"/>
      <c r="C229" s="1"/>
      <c r="D229" s="1"/>
      <c r="E229" s="1"/>
      <c r="F229" s="3"/>
      <c r="G229" s="1"/>
      <c r="H229" s="1"/>
      <c r="I229" s="3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1"/>
      <c r="C230" s="1"/>
      <c r="D230" s="1"/>
      <c r="E230" s="1"/>
      <c r="F230" s="3"/>
      <c r="G230" s="1"/>
      <c r="H230" s="1"/>
      <c r="I230" s="3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1"/>
      <c r="C231" s="1"/>
      <c r="D231" s="1"/>
      <c r="E231" s="1"/>
      <c r="F231" s="3"/>
      <c r="G231" s="1"/>
      <c r="H231" s="1"/>
      <c r="I231" s="3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1"/>
      <c r="C232" s="1"/>
      <c r="D232" s="1"/>
      <c r="E232" s="1"/>
      <c r="F232" s="3"/>
      <c r="G232" s="1"/>
      <c r="H232" s="1"/>
      <c r="I232" s="3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1"/>
      <c r="C233" s="1"/>
      <c r="D233" s="1"/>
      <c r="E233" s="1"/>
      <c r="F233" s="3"/>
      <c r="G233" s="1"/>
      <c r="H233" s="1"/>
      <c r="I233" s="3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1"/>
      <c r="C234" s="1"/>
      <c r="D234" s="1"/>
      <c r="E234" s="1"/>
      <c r="F234" s="3"/>
      <c r="G234" s="1"/>
      <c r="H234" s="1"/>
      <c r="I234" s="3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1"/>
      <c r="C235" s="1"/>
      <c r="D235" s="1"/>
      <c r="E235" s="1"/>
      <c r="F235" s="3"/>
      <c r="G235" s="1"/>
      <c r="H235" s="1"/>
      <c r="I235" s="3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1"/>
      <c r="C236" s="1"/>
      <c r="D236" s="1"/>
      <c r="E236" s="1"/>
      <c r="F236" s="3"/>
      <c r="G236" s="1"/>
      <c r="H236" s="1"/>
      <c r="I236" s="3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1"/>
      <c r="C237" s="1"/>
      <c r="D237" s="1"/>
      <c r="E237" s="1"/>
      <c r="F237" s="3"/>
      <c r="G237" s="1"/>
      <c r="H237" s="1"/>
      <c r="I237" s="3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1"/>
      <c r="C238" s="1"/>
      <c r="D238" s="1"/>
      <c r="E238" s="1"/>
      <c r="F238" s="3"/>
      <c r="G238" s="1"/>
      <c r="H238" s="1"/>
      <c r="I238" s="3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1"/>
      <c r="C239" s="1"/>
      <c r="D239" s="1"/>
      <c r="E239" s="1"/>
      <c r="F239" s="3"/>
      <c r="G239" s="1"/>
      <c r="H239" s="1"/>
      <c r="I239" s="3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1"/>
      <c r="C240" s="1"/>
      <c r="D240" s="1"/>
      <c r="E240" s="1"/>
      <c r="F240" s="3"/>
      <c r="G240" s="1"/>
      <c r="H240" s="1"/>
      <c r="I240" s="3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1"/>
      <c r="C241" s="1"/>
      <c r="D241" s="1"/>
      <c r="E241" s="1"/>
      <c r="F241" s="3"/>
      <c r="G241" s="1"/>
      <c r="H241" s="1"/>
      <c r="I241" s="3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1"/>
      <c r="C242" s="1"/>
      <c r="D242" s="1"/>
      <c r="E242" s="1"/>
      <c r="F242" s="3"/>
      <c r="G242" s="1"/>
      <c r="H242" s="1"/>
      <c r="I242" s="3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1"/>
      <c r="C243" s="1"/>
      <c r="D243" s="1"/>
      <c r="E243" s="1"/>
      <c r="F243" s="3"/>
      <c r="G243" s="1"/>
      <c r="H243" s="1"/>
      <c r="I243" s="3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1"/>
      <c r="C244" s="1"/>
      <c r="D244" s="1"/>
      <c r="E244" s="1"/>
      <c r="F244" s="3"/>
      <c r="G244" s="1"/>
      <c r="H244" s="1"/>
      <c r="I244" s="3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1"/>
      <c r="C245" s="1"/>
      <c r="D245" s="1"/>
      <c r="E245" s="1"/>
      <c r="F245" s="3"/>
      <c r="G245" s="1"/>
      <c r="H245" s="1"/>
      <c r="I245" s="3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1"/>
      <c r="C246" s="1"/>
      <c r="D246" s="1"/>
      <c r="E246" s="1"/>
      <c r="F246" s="3"/>
      <c r="G246" s="1"/>
      <c r="H246" s="1"/>
      <c r="I246" s="3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1"/>
      <c r="C247" s="1"/>
      <c r="D247" s="1"/>
      <c r="E247" s="1"/>
      <c r="F247" s="3"/>
      <c r="G247" s="1"/>
      <c r="H247" s="1"/>
      <c r="I247" s="3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1"/>
      <c r="C248" s="1"/>
      <c r="D248" s="1"/>
      <c r="E248" s="1"/>
      <c r="F248" s="3"/>
      <c r="G248" s="1"/>
      <c r="H248" s="1"/>
      <c r="I248" s="3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1"/>
      <c r="C249" s="1"/>
      <c r="D249" s="1"/>
      <c r="E249" s="1"/>
      <c r="F249" s="3"/>
      <c r="G249" s="1"/>
      <c r="H249" s="1"/>
      <c r="I249" s="3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1"/>
      <c r="C250" s="1"/>
      <c r="D250" s="1"/>
      <c r="E250" s="1"/>
      <c r="F250" s="3"/>
      <c r="G250" s="1"/>
      <c r="H250" s="1"/>
      <c r="I250" s="3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1"/>
      <c r="C251" s="1"/>
      <c r="D251" s="1"/>
      <c r="E251" s="1"/>
      <c r="F251" s="3"/>
      <c r="G251" s="1"/>
      <c r="H251" s="1"/>
      <c r="I251" s="3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1"/>
      <c r="C252" s="1"/>
      <c r="D252" s="1"/>
      <c r="E252" s="1"/>
      <c r="F252" s="3"/>
      <c r="G252" s="1"/>
      <c r="H252" s="1"/>
      <c r="I252" s="3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1"/>
      <c r="C253" s="1"/>
      <c r="D253" s="1"/>
      <c r="E253" s="1"/>
      <c r="F253" s="3"/>
      <c r="G253" s="1"/>
      <c r="H253" s="1"/>
      <c r="I253" s="3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1"/>
      <c r="C254" s="1"/>
      <c r="D254" s="1"/>
      <c r="E254" s="1"/>
      <c r="F254" s="3"/>
      <c r="G254" s="1"/>
      <c r="H254" s="1"/>
      <c r="I254" s="3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1"/>
      <c r="C255" s="1"/>
      <c r="D255" s="1"/>
      <c r="E255" s="1"/>
      <c r="F255" s="3"/>
      <c r="G255" s="1"/>
      <c r="H255" s="1"/>
      <c r="I255" s="3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1"/>
      <c r="C256" s="1"/>
      <c r="D256" s="1"/>
      <c r="E256" s="1"/>
      <c r="F256" s="3"/>
      <c r="G256" s="1"/>
      <c r="H256" s="1"/>
      <c r="I256" s="3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1"/>
      <c r="C257" s="1"/>
      <c r="D257" s="1"/>
      <c r="E257" s="1"/>
      <c r="F257" s="3"/>
      <c r="G257" s="1"/>
      <c r="H257" s="1"/>
      <c r="I257" s="3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1"/>
      <c r="C258" s="1"/>
      <c r="D258" s="1"/>
      <c r="E258" s="1"/>
      <c r="F258" s="3"/>
      <c r="G258" s="1"/>
      <c r="H258" s="1"/>
      <c r="I258" s="3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1"/>
      <c r="C259" s="1"/>
      <c r="D259" s="1"/>
      <c r="E259" s="1"/>
      <c r="F259" s="3"/>
      <c r="G259" s="1"/>
      <c r="H259" s="1"/>
      <c r="I259" s="3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1"/>
      <c r="C260" s="1"/>
      <c r="D260" s="1"/>
      <c r="E260" s="1"/>
      <c r="F260" s="3"/>
      <c r="G260" s="1"/>
      <c r="H260" s="1"/>
      <c r="I260" s="3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1"/>
      <c r="C261" s="1"/>
      <c r="D261" s="1"/>
      <c r="E261" s="1"/>
      <c r="F261" s="3"/>
      <c r="G261" s="1"/>
      <c r="H261" s="1"/>
      <c r="I261" s="3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1"/>
      <c r="C262" s="1"/>
      <c r="D262" s="1"/>
      <c r="E262" s="1"/>
      <c r="F262" s="3"/>
      <c r="G262" s="1"/>
      <c r="H262" s="1"/>
      <c r="I262" s="3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1"/>
      <c r="C263" s="1"/>
      <c r="D263" s="1"/>
      <c r="E263" s="1"/>
      <c r="F263" s="3"/>
      <c r="G263" s="1"/>
      <c r="H263" s="1"/>
      <c r="I263" s="3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1"/>
      <c r="C264" s="1"/>
      <c r="D264" s="1"/>
      <c r="E264" s="1"/>
      <c r="F264" s="3"/>
      <c r="G264" s="1"/>
      <c r="H264" s="1"/>
      <c r="I264" s="3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1"/>
      <c r="C265" s="1"/>
      <c r="D265" s="1"/>
      <c r="E265" s="1"/>
      <c r="F265" s="3"/>
      <c r="G265" s="1"/>
      <c r="H265" s="1"/>
      <c r="I265" s="3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1"/>
      <c r="C266" s="1"/>
      <c r="D266" s="1"/>
      <c r="E266" s="1"/>
      <c r="F266" s="3"/>
      <c r="G266" s="1"/>
      <c r="H266" s="1"/>
      <c r="I266" s="3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1"/>
      <c r="C267" s="1"/>
      <c r="D267" s="1"/>
      <c r="E267" s="1"/>
      <c r="F267" s="3"/>
      <c r="G267" s="1"/>
      <c r="H267" s="1"/>
      <c r="I267" s="3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1"/>
      <c r="C268" s="1"/>
      <c r="D268" s="1"/>
      <c r="E268" s="1"/>
      <c r="F268" s="3"/>
      <c r="G268" s="1"/>
      <c r="H268" s="1"/>
      <c r="I268" s="3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1"/>
      <c r="C269" s="1"/>
      <c r="D269" s="1"/>
      <c r="E269" s="1"/>
      <c r="F269" s="3"/>
      <c r="G269" s="1"/>
      <c r="H269" s="1"/>
      <c r="I269" s="3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1"/>
      <c r="C270" s="1"/>
      <c r="D270" s="1"/>
      <c r="E270" s="1"/>
      <c r="F270" s="3"/>
      <c r="G270" s="1"/>
      <c r="H270" s="1"/>
      <c r="I270" s="3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1"/>
      <c r="C271" s="1"/>
      <c r="D271" s="1"/>
      <c r="E271" s="1"/>
      <c r="F271" s="3"/>
      <c r="G271" s="1"/>
      <c r="H271" s="1"/>
      <c r="I271" s="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1"/>
      <c r="C272" s="1"/>
      <c r="D272" s="1"/>
      <c r="E272" s="1"/>
      <c r="F272" s="3"/>
      <c r="G272" s="1"/>
      <c r="H272" s="1"/>
      <c r="I272" s="3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1"/>
      <c r="C273" s="1"/>
      <c r="D273" s="1"/>
      <c r="E273" s="1"/>
      <c r="F273" s="3"/>
      <c r="G273" s="1"/>
      <c r="H273" s="1"/>
      <c r="I273" s="3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1"/>
      <c r="C274" s="1"/>
      <c r="D274" s="1"/>
      <c r="E274" s="1"/>
      <c r="F274" s="3"/>
      <c r="G274" s="1"/>
      <c r="H274" s="1"/>
      <c r="I274" s="3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1"/>
      <c r="C275" s="1"/>
      <c r="D275" s="1"/>
      <c r="E275" s="1"/>
      <c r="F275" s="3"/>
      <c r="G275" s="1"/>
      <c r="H275" s="1"/>
      <c r="I275" s="3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1"/>
      <c r="C276" s="1"/>
      <c r="D276" s="1"/>
      <c r="E276" s="1"/>
      <c r="F276" s="3"/>
      <c r="G276" s="1"/>
      <c r="H276" s="1"/>
      <c r="I276" s="3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1"/>
      <c r="C277" s="1"/>
      <c r="D277" s="1"/>
      <c r="E277" s="1"/>
      <c r="F277" s="3"/>
      <c r="G277" s="1"/>
      <c r="H277" s="1"/>
      <c r="I277" s="3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1"/>
      <c r="C278" s="1"/>
      <c r="D278" s="1"/>
      <c r="E278" s="1"/>
      <c r="F278" s="3"/>
      <c r="G278" s="1"/>
      <c r="H278" s="1"/>
      <c r="I278" s="3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1"/>
      <c r="C279" s="1"/>
      <c r="D279" s="1"/>
      <c r="E279" s="1"/>
      <c r="F279" s="3"/>
      <c r="G279" s="1"/>
      <c r="H279" s="1"/>
      <c r="I279" s="3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1"/>
      <c r="C280" s="1"/>
      <c r="D280" s="1"/>
      <c r="E280" s="1"/>
      <c r="F280" s="3"/>
      <c r="G280" s="1"/>
      <c r="H280" s="1"/>
      <c r="I280" s="3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1"/>
      <c r="C281" s="1"/>
      <c r="D281" s="1"/>
      <c r="E281" s="1"/>
      <c r="F281" s="3"/>
      <c r="G281" s="1"/>
      <c r="H281" s="1"/>
      <c r="I281" s="3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1"/>
      <c r="C282" s="1"/>
      <c r="D282" s="1"/>
      <c r="E282" s="1"/>
      <c r="F282" s="3"/>
      <c r="G282" s="1"/>
      <c r="H282" s="1"/>
      <c r="I282" s="3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1"/>
      <c r="C283" s="1"/>
      <c r="D283" s="1"/>
      <c r="E283" s="1"/>
      <c r="F283" s="3"/>
      <c r="G283" s="1"/>
      <c r="H283" s="1"/>
      <c r="I283" s="3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1"/>
      <c r="C284" s="1"/>
      <c r="D284" s="1"/>
      <c r="E284" s="1"/>
      <c r="F284" s="3"/>
      <c r="G284" s="1"/>
      <c r="H284" s="1"/>
      <c r="I284" s="3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1"/>
      <c r="C285" s="1"/>
      <c r="D285" s="1"/>
      <c r="E285" s="1"/>
      <c r="F285" s="3"/>
      <c r="G285" s="1"/>
      <c r="H285" s="1"/>
      <c r="I285" s="3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1"/>
      <c r="C286" s="1"/>
      <c r="D286" s="1"/>
      <c r="E286" s="1"/>
      <c r="F286" s="3"/>
      <c r="G286" s="1"/>
      <c r="H286" s="1"/>
      <c r="I286" s="3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1"/>
      <c r="C287" s="1"/>
      <c r="D287" s="1"/>
      <c r="E287" s="1"/>
      <c r="F287" s="3"/>
      <c r="G287" s="1"/>
      <c r="H287" s="1"/>
      <c r="I287" s="3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1"/>
      <c r="C288" s="1"/>
      <c r="D288" s="1"/>
      <c r="E288" s="1"/>
      <c r="F288" s="3"/>
      <c r="G288" s="1"/>
      <c r="H288" s="1"/>
      <c r="I288" s="3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1"/>
      <c r="C289" s="1"/>
      <c r="D289" s="1"/>
      <c r="E289" s="1"/>
      <c r="F289" s="3"/>
      <c r="G289" s="1"/>
      <c r="H289" s="1"/>
      <c r="I289" s="3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1"/>
      <c r="C290" s="1"/>
      <c r="D290" s="1"/>
      <c r="E290" s="1"/>
      <c r="F290" s="3"/>
      <c r="G290" s="1"/>
      <c r="H290" s="1"/>
      <c r="I290" s="3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1"/>
      <c r="C291" s="1"/>
      <c r="D291" s="1"/>
      <c r="E291" s="1"/>
      <c r="F291" s="3"/>
      <c r="G291" s="1"/>
      <c r="H291" s="1"/>
      <c r="I291" s="3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1"/>
      <c r="C292" s="1"/>
      <c r="D292" s="1"/>
      <c r="E292" s="1"/>
      <c r="F292" s="3"/>
      <c r="G292" s="1"/>
      <c r="H292" s="1"/>
      <c r="I292" s="3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1"/>
      <c r="C293" s="1"/>
      <c r="D293" s="1"/>
      <c r="E293" s="1"/>
      <c r="F293" s="3"/>
      <c r="G293" s="1"/>
      <c r="H293" s="1"/>
      <c r="I293" s="3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1"/>
      <c r="C294" s="1"/>
      <c r="D294" s="1"/>
      <c r="E294" s="1"/>
      <c r="F294" s="3"/>
      <c r="G294" s="1"/>
      <c r="H294" s="1"/>
      <c r="I294" s="3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1"/>
      <c r="C295" s="1"/>
      <c r="D295" s="1"/>
      <c r="E295" s="1"/>
      <c r="F295" s="3"/>
      <c r="G295" s="1"/>
      <c r="H295" s="1"/>
      <c r="I295" s="3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1"/>
      <c r="C296" s="1"/>
      <c r="D296" s="1"/>
      <c r="E296" s="1"/>
      <c r="F296" s="3"/>
      <c r="G296" s="1"/>
      <c r="H296" s="1"/>
      <c r="I296" s="3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1"/>
      <c r="C297" s="1"/>
      <c r="D297" s="1"/>
      <c r="E297" s="1"/>
      <c r="F297" s="3"/>
      <c r="G297" s="1"/>
      <c r="H297" s="1"/>
      <c r="I297" s="3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1"/>
      <c r="C298" s="1"/>
      <c r="D298" s="1"/>
      <c r="E298" s="1"/>
      <c r="F298" s="3"/>
      <c r="G298" s="1"/>
      <c r="H298" s="1"/>
      <c r="I298" s="3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1"/>
      <c r="C299" s="1"/>
      <c r="D299" s="1"/>
      <c r="E299" s="1"/>
      <c r="F299" s="3"/>
      <c r="G299" s="1"/>
      <c r="H299" s="1"/>
      <c r="I299" s="3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1"/>
      <c r="C300" s="1"/>
      <c r="D300" s="1"/>
      <c r="E300" s="1"/>
      <c r="F300" s="3"/>
      <c r="G300" s="1"/>
      <c r="H300" s="1"/>
      <c r="I300" s="3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1"/>
      <c r="C301" s="1"/>
      <c r="D301" s="1"/>
      <c r="E301" s="1"/>
      <c r="F301" s="3"/>
      <c r="G301" s="1"/>
      <c r="H301" s="1"/>
      <c r="I301" s="3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1"/>
      <c r="C302" s="1"/>
      <c r="D302" s="1"/>
      <c r="E302" s="1"/>
      <c r="F302" s="3"/>
      <c r="G302" s="1"/>
      <c r="H302" s="1"/>
      <c r="I302" s="3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1"/>
      <c r="C303" s="1"/>
      <c r="D303" s="1"/>
      <c r="E303" s="1"/>
      <c r="F303" s="3"/>
      <c r="G303" s="1"/>
      <c r="H303" s="1"/>
      <c r="I303" s="3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1"/>
      <c r="C304" s="1"/>
      <c r="D304" s="1"/>
      <c r="E304" s="1"/>
      <c r="F304" s="3"/>
      <c r="G304" s="1"/>
      <c r="H304" s="1"/>
      <c r="I304" s="3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1"/>
      <c r="C305" s="1"/>
      <c r="D305" s="1"/>
      <c r="E305" s="1"/>
      <c r="F305" s="3"/>
      <c r="G305" s="1"/>
      <c r="H305" s="1"/>
      <c r="I305" s="3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1"/>
      <c r="C306" s="1"/>
      <c r="D306" s="1"/>
      <c r="E306" s="1"/>
      <c r="F306" s="3"/>
      <c r="G306" s="1"/>
      <c r="H306" s="1"/>
      <c r="I306" s="3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1"/>
      <c r="C307" s="1"/>
      <c r="D307" s="1"/>
      <c r="E307" s="1"/>
      <c r="F307" s="3"/>
      <c r="G307" s="1"/>
      <c r="H307" s="1"/>
      <c r="I307" s="3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1"/>
      <c r="C308" s="1"/>
      <c r="D308" s="1"/>
      <c r="E308" s="1"/>
      <c r="F308" s="3"/>
      <c r="G308" s="1"/>
      <c r="H308" s="1"/>
      <c r="I308" s="3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1"/>
      <c r="C309" s="1"/>
      <c r="D309" s="1"/>
      <c r="E309" s="1"/>
      <c r="F309" s="3"/>
      <c r="G309" s="1"/>
      <c r="H309" s="1"/>
      <c r="I309" s="3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1"/>
      <c r="C310" s="1"/>
      <c r="D310" s="1"/>
      <c r="E310" s="1"/>
      <c r="F310" s="3"/>
      <c r="G310" s="1"/>
      <c r="H310" s="1"/>
      <c r="I310" s="3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1"/>
      <c r="C311" s="1"/>
      <c r="D311" s="1"/>
      <c r="E311" s="1"/>
      <c r="F311" s="3"/>
      <c r="G311" s="1"/>
      <c r="H311" s="1"/>
      <c r="I311" s="3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1"/>
      <c r="C312" s="1"/>
      <c r="D312" s="1"/>
      <c r="E312" s="1"/>
      <c r="F312" s="3"/>
      <c r="G312" s="1"/>
      <c r="H312" s="1"/>
      <c r="I312" s="3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1"/>
      <c r="C313" s="1"/>
      <c r="D313" s="1"/>
      <c r="E313" s="1"/>
      <c r="F313" s="3"/>
      <c r="G313" s="1"/>
      <c r="H313" s="1"/>
      <c r="I313" s="3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1"/>
      <c r="C314" s="1"/>
      <c r="D314" s="1"/>
      <c r="E314" s="1"/>
      <c r="F314" s="3"/>
      <c r="G314" s="1"/>
      <c r="H314" s="1"/>
      <c r="I314" s="3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1"/>
      <c r="C315" s="1"/>
      <c r="D315" s="1"/>
      <c r="E315" s="1"/>
      <c r="F315" s="3"/>
      <c r="G315" s="1"/>
      <c r="H315" s="1"/>
      <c r="I315" s="3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1"/>
      <c r="C316" s="1"/>
      <c r="D316" s="1"/>
      <c r="E316" s="1"/>
      <c r="F316" s="3"/>
      <c r="G316" s="1"/>
      <c r="H316" s="1"/>
      <c r="I316" s="3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1"/>
      <c r="C317" s="1"/>
      <c r="D317" s="1"/>
      <c r="E317" s="1"/>
      <c r="F317" s="3"/>
      <c r="G317" s="1"/>
      <c r="H317" s="1"/>
      <c r="I317" s="3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1"/>
      <c r="C318" s="1"/>
      <c r="D318" s="1"/>
      <c r="E318" s="1"/>
      <c r="F318" s="3"/>
      <c r="G318" s="1"/>
      <c r="H318" s="1"/>
      <c r="I318" s="3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1"/>
      <c r="C319" s="1"/>
      <c r="D319" s="1"/>
      <c r="E319" s="1"/>
      <c r="F319" s="3"/>
      <c r="G319" s="1"/>
      <c r="H319" s="1"/>
      <c r="I319" s="3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1"/>
      <c r="C320" s="1"/>
      <c r="D320" s="1"/>
      <c r="E320" s="1"/>
      <c r="F320" s="3"/>
      <c r="G320" s="1"/>
      <c r="H320" s="1"/>
      <c r="I320" s="3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1"/>
      <c r="C321" s="1"/>
      <c r="D321" s="1"/>
      <c r="E321" s="1"/>
      <c r="F321" s="3"/>
      <c r="G321" s="1"/>
      <c r="H321" s="1"/>
      <c r="I321" s="3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1"/>
      <c r="C322" s="1"/>
      <c r="D322" s="1"/>
      <c r="E322" s="1"/>
      <c r="F322" s="3"/>
      <c r="G322" s="1"/>
      <c r="H322" s="1"/>
      <c r="I322" s="3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1"/>
      <c r="C323" s="1"/>
      <c r="D323" s="1"/>
      <c r="E323" s="1"/>
      <c r="F323" s="3"/>
      <c r="G323" s="1"/>
      <c r="H323" s="1"/>
      <c r="I323" s="3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1"/>
      <c r="C324" s="1"/>
      <c r="D324" s="1"/>
      <c r="E324" s="1"/>
      <c r="F324" s="3"/>
      <c r="G324" s="1"/>
      <c r="H324" s="1"/>
      <c r="I324" s="3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1"/>
      <c r="C325" s="1"/>
      <c r="D325" s="1"/>
      <c r="E325" s="1"/>
      <c r="F325" s="3"/>
      <c r="G325" s="1"/>
      <c r="H325" s="1"/>
      <c r="I325" s="3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1"/>
      <c r="C326" s="1"/>
      <c r="D326" s="1"/>
      <c r="E326" s="1"/>
      <c r="F326" s="3"/>
      <c r="G326" s="1"/>
      <c r="H326" s="1"/>
      <c r="I326" s="3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1"/>
      <c r="C327" s="1"/>
      <c r="D327" s="1"/>
      <c r="E327" s="1"/>
      <c r="F327" s="3"/>
      <c r="G327" s="1"/>
      <c r="H327" s="1"/>
      <c r="I327" s="3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1"/>
      <c r="C328" s="1"/>
      <c r="D328" s="1"/>
      <c r="E328" s="1"/>
      <c r="F328" s="3"/>
      <c r="G328" s="1"/>
      <c r="H328" s="1"/>
      <c r="I328" s="3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1"/>
      <c r="C329" s="1"/>
      <c r="D329" s="1"/>
      <c r="E329" s="1"/>
      <c r="F329" s="3"/>
      <c r="G329" s="1"/>
      <c r="H329" s="1"/>
      <c r="I329" s="3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1"/>
      <c r="C330" s="1"/>
      <c r="D330" s="1"/>
      <c r="E330" s="1"/>
      <c r="F330" s="3"/>
      <c r="G330" s="1"/>
      <c r="H330" s="1"/>
      <c r="I330" s="3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1"/>
      <c r="C331" s="1"/>
      <c r="D331" s="1"/>
      <c r="E331" s="1"/>
      <c r="F331" s="3"/>
      <c r="G331" s="1"/>
      <c r="H331" s="1"/>
      <c r="I331" s="3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1"/>
      <c r="C332" s="1"/>
      <c r="D332" s="1"/>
      <c r="E332" s="1"/>
      <c r="F332" s="3"/>
      <c r="G332" s="1"/>
      <c r="H332" s="1"/>
      <c r="I332" s="3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1"/>
      <c r="C333" s="1"/>
      <c r="D333" s="1"/>
      <c r="E333" s="1"/>
      <c r="F333" s="3"/>
      <c r="G333" s="1"/>
      <c r="H333" s="1"/>
      <c r="I333" s="3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1"/>
      <c r="C334" s="1"/>
      <c r="D334" s="1"/>
      <c r="E334" s="1"/>
      <c r="F334" s="3"/>
      <c r="G334" s="1"/>
      <c r="H334" s="1"/>
      <c r="I334" s="3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1"/>
      <c r="C335" s="1"/>
      <c r="D335" s="1"/>
      <c r="E335" s="1"/>
      <c r="F335" s="3"/>
      <c r="G335" s="1"/>
      <c r="H335" s="1"/>
      <c r="I335" s="3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1"/>
      <c r="C336" s="1"/>
      <c r="D336" s="1"/>
      <c r="E336" s="1"/>
      <c r="F336" s="3"/>
      <c r="G336" s="1"/>
      <c r="H336" s="1"/>
      <c r="I336" s="3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1"/>
      <c r="C337" s="1"/>
      <c r="D337" s="1"/>
      <c r="E337" s="1"/>
      <c r="F337" s="3"/>
      <c r="G337" s="1"/>
      <c r="H337" s="1"/>
      <c r="I337" s="3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1"/>
      <c r="C338" s="1"/>
      <c r="D338" s="1"/>
      <c r="E338" s="1"/>
      <c r="F338" s="3"/>
      <c r="G338" s="1"/>
      <c r="H338" s="1"/>
      <c r="I338" s="3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1"/>
      <c r="C339" s="1"/>
      <c r="D339" s="1"/>
      <c r="E339" s="1"/>
      <c r="F339" s="3"/>
      <c r="G339" s="1"/>
      <c r="H339" s="1"/>
      <c r="I339" s="3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1"/>
      <c r="C340" s="1"/>
      <c r="D340" s="1"/>
      <c r="E340" s="1"/>
      <c r="F340" s="3"/>
      <c r="G340" s="1"/>
      <c r="H340" s="1"/>
      <c r="I340" s="3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1"/>
      <c r="C341" s="1"/>
      <c r="D341" s="1"/>
      <c r="E341" s="1"/>
      <c r="F341" s="3"/>
      <c r="G341" s="1"/>
      <c r="H341" s="1"/>
      <c r="I341" s="3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1"/>
      <c r="C342" s="1"/>
      <c r="D342" s="1"/>
      <c r="E342" s="1"/>
      <c r="F342" s="3"/>
      <c r="G342" s="1"/>
      <c r="H342" s="1"/>
      <c r="I342" s="3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1"/>
      <c r="C343" s="1"/>
      <c r="D343" s="1"/>
      <c r="E343" s="1"/>
      <c r="F343" s="3"/>
      <c r="G343" s="1"/>
      <c r="H343" s="1"/>
      <c r="I343" s="3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1"/>
      <c r="C344" s="1"/>
      <c r="D344" s="1"/>
      <c r="E344" s="1"/>
      <c r="F344" s="3"/>
      <c r="G344" s="1"/>
      <c r="H344" s="1"/>
      <c r="I344" s="3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1"/>
      <c r="C345" s="1"/>
      <c r="D345" s="1"/>
      <c r="E345" s="1"/>
      <c r="F345" s="3"/>
      <c r="G345" s="1"/>
      <c r="H345" s="1"/>
      <c r="I345" s="3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1"/>
      <c r="C346" s="1"/>
      <c r="D346" s="1"/>
      <c r="E346" s="1"/>
      <c r="F346" s="3"/>
      <c r="G346" s="1"/>
      <c r="H346" s="1"/>
      <c r="I346" s="3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1"/>
      <c r="C347" s="1"/>
      <c r="D347" s="1"/>
      <c r="E347" s="1"/>
      <c r="F347" s="3"/>
      <c r="G347" s="1"/>
      <c r="H347" s="1"/>
      <c r="I347" s="3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1"/>
      <c r="C348" s="1"/>
      <c r="D348" s="1"/>
      <c r="E348" s="1"/>
      <c r="F348" s="3"/>
      <c r="G348" s="1"/>
      <c r="H348" s="1"/>
      <c r="I348" s="3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1"/>
      <c r="C349" s="1"/>
      <c r="D349" s="1"/>
      <c r="E349" s="1"/>
      <c r="F349" s="3"/>
      <c r="G349" s="1"/>
      <c r="H349" s="1"/>
      <c r="I349" s="3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1"/>
      <c r="C350" s="1"/>
      <c r="D350" s="1"/>
      <c r="E350" s="1"/>
      <c r="F350" s="3"/>
      <c r="G350" s="1"/>
      <c r="H350" s="1"/>
      <c r="I350" s="3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1"/>
      <c r="C351" s="1"/>
      <c r="D351" s="1"/>
      <c r="E351" s="1"/>
      <c r="F351" s="3"/>
      <c r="G351" s="1"/>
      <c r="H351" s="1"/>
      <c r="I351" s="3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1"/>
      <c r="C352" s="1"/>
      <c r="D352" s="1"/>
      <c r="E352" s="1"/>
      <c r="F352" s="3"/>
      <c r="G352" s="1"/>
      <c r="H352" s="1"/>
      <c r="I352" s="3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1"/>
      <c r="C353" s="1"/>
      <c r="D353" s="1"/>
      <c r="E353" s="1"/>
      <c r="F353" s="3"/>
      <c r="G353" s="1"/>
      <c r="H353" s="1"/>
      <c r="I353" s="3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1"/>
      <c r="C354" s="1"/>
      <c r="D354" s="1"/>
      <c r="E354" s="1"/>
      <c r="F354" s="3"/>
      <c r="G354" s="1"/>
      <c r="H354" s="1"/>
      <c r="I354" s="3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1"/>
      <c r="C355" s="1"/>
      <c r="D355" s="1"/>
      <c r="E355" s="1"/>
      <c r="F355" s="3"/>
      <c r="G355" s="1"/>
      <c r="H355" s="1"/>
      <c r="I355" s="3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1"/>
      <c r="C356" s="1"/>
      <c r="D356" s="1"/>
      <c r="E356" s="1"/>
      <c r="F356" s="3"/>
      <c r="G356" s="1"/>
      <c r="H356" s="1"/>
      <c r="I356" s="3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1"/>
      <c r="C357" s="1"/>
      <c r="D357" s="1"/>
      <c r="E357" s="1"/>
      <c r="F357" s="3"/>
      <c r="G357" s="1"/>
      <c r="H357" s="1"/>
      <c r="I357" s="3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1"/>
      <c r="C358" s="1"/>
      <c r="D358" s="1"/>
      <c r="E358" s="1"/>
      <c r="F358" s="3"/>
      <c r="G358" s="1"/>
      <c r="H358" s="1"/>
      <c r="I358" s="3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1"/>
      <c r="C359" s="1"/>
      <c r="D359" s="1"/>
      <c r="E359" s="1"/>
      <c r="F359" s="3"/>
      <c r="G359" s="1"/>
      <c r="H359" s="1"/>
      <c r="I359" s="3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1"/>
      <c r="C360" s="1"/>
      <c r="D360" s="1"/>
      <c r="E360" s="1"/>
      <c r="F360" s="3"/>
      <c r="G360" s="1"/>
      <c r="H360" s="1"/>
      <c r="I360" s="3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1"/>
      <c r="C361" s="1"/>
      <c r="D361" s="1"/>
      <c r="E361" s="1"/>
      <c r="F361" s="3"/>
      <c r="G361" s="1"/>
      <c r="H361" s="1"/>
      <c r="I361" s="3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1"/>
      <c r="C362" s="1"/>
      <c r="D362" s="1"/>
      <c r="E362" s="1"/>
      <c r="F362" s="3"/>
      <c r="G362" s="1"/>
      <c r="H362" s="1"/>
      <c r="I362" s="3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1"/>
      <c r="C363" s="1"/>
      <c r="D363" s="1"/>
      <c r="E363" s="1"/>
      <c r="F363" s="3"/>
      <c r="G363" s="1"/>
      <c r="H363" s="1"/>
      <c r="I363" s="3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1"/>
      <c r="C364" s="1"/>
      <c r="D364" s="1"/>
      <c r="E364" s="1"/>
      <c r="F364" s="3"/>
      <c r="G364" s="1"/>
      <c r="H364" s="1"/>
      <c r="I364" s="3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1"/>
      <c r="C365" s="1"/>
      <c r="D365" s="1"/>
      <c r="E365" s="1"/>
      <c r="F365" s="3"/>
      <c r="G365" s="1"/>
      <c r="H365" s="1"/>
      <c r="I365" s="3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1"/>
      <c r="C366" s="1"/>
      <c r="D366" s="1"/>
      <c r="E366" s="1"/>
      <c r="F366" s="3"/>
      <c r="G366" s="1"/>
      <c r="H366" s="1"/>
      <c r="I366" s="3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1"/>
      <c r="C367" s="1"/>
      <c r="D367" s="1"/>
      <c r="E367" s="1"/>
      <c r="F367" s="3"/>
      <c r="G367" s="1"/>
      <c r="H367" s="1"/>
      <c r="I367" s="3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1"/>
      <c r="C368" s="1"/>
      <c r="D368" s="1"/>
      <c r="E368" s="1"/>
      <c r="F368" s="3"/>
      <c r="G368" s="1"/>
      <c r="H368" s="1"/>
      <c r="I368" s="3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1"/>
      <c r="C369" s="1"/>
      <c r="D369" s="1"/>
      <c r="E369" s="1"/>
      <c r="F369" s="3"/>
      <c r="G369" s="1"/>
      <c r="H369" s="1"/>
      <c r="I369" s="3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1"/>
      <c r="C370" s="1"/>
      <c r="D370" s="1"/>
      <c r="E370" s="1"/>
      <c r="F370" s="3"/>
      <c r="G370" s="1"/>
      <c r="H370" s="1"/>
      <c r="I370" s="3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1"/>
      <c r="C371" s="1"/>
      <c r="D371" s="1"/>
      <c r="E371" s="1"/>
      <c r="F371" s="3"/>
      <c r="G371" s="1"/>
      <c r="H371" s="1"/>
      <c r="I371" s="3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1"/>
      <c r="C372" s="1"/>
      <c r="D372" s="1"/>
      <c r="E372" s="1"/>
      <c r="F372" s="3"/>
      <c r="G372" s="1"/>
      <c r="H372" s="1"/>
      <c r="I372" s="3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1"/>
      <c r="C373" s="1"/>
      <c r="D373" s="1"/>
      <c r="E373" s="1"/>
      <c r="F373" s="3"/>
      <c r="G373" s="1"/>
      <c r="H373" s="1"/>
      <c r="I373" s="3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1"/>
      <c r="C374" s="1"/>
      <c r="D374" s="1"/>
      <c r="E374" s="1"/>
      <c r="F374" s="3"/>
      <c r="G374" s="1"/>
      <c r="H374" s="1"/>
      <c r="I374" s="3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1"/>
      <c r="C375" s="1"/>
      <c r="D375" s="1"/>
      <c r="E375" s="1"/>
      <c r="F375" s="3"/>
      <c r="G375" s="1"/>
      <c r="H375" s="1"/>
      <c r="I375" s="3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1"/>
      <c r="C376" s="1"/>
      <c r="D376" s="1"/>
      <c r="E376" s="1"/>
      <c r="F376" s="3"/>
      <c r="G376" s="1"/>
      <c r="H376" s="1"/>
      <c r="I376" s="3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1"/>
      <c r="C377" s="1"/>
      <c r="D377" s="1"/>
      <c r="E377" s="1"/>
      <c r="F377" s="3"/>
      <c r="G377" s="1"/>
      <c r="H377" s="1"/>
      <c r="I377" s="3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1"/>
      <c r="C378" s="1"/>
      <c r="D378" s="1"/>
      <c r="E378" s="1"/>
      <c r="F378" s="3"/>
      <c r="G378" s="1"/>
      <c r="H378" s="1"/>
      <c r="I378" s="3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1"/>
      <c r="C379" s="1"/>
      <c r="D379" s="1"/>
      <c r="E379" s="1"/>
      <c r="F379" s="3"/>
      <c r="G379" s="1"/>
      <c r="H379" s="1"/>
      <c r="I379" s="3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1"/>
      <c r="C380" s="1"/>
      <c r="D380" s="1"/>
      <c r="E380" s="1"/>
      <c r="F380" s="3"/>
      <c r="G380" s="1"/>
      <c r="H380" s="1"/>
      <c r="I380" s="3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1"/>
      <c r="C381" s="1"/>
      <c r="D381" s="1"/>
      <c r="E381" s="1"/>
      <c r="F381" s="3"/>
      <c r="G381" s="1"/>
      <c r="H381" s="1"/>
      <c r="I381" s="3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1"/>
      <c r="C382" s="1"/>
      <c r="D382" s="1"/>
      <c r="E382" s="1"/>
      <c r="F382" s="3"/>
      <c r="G382" s="1"/>
      <c r="H382" s="1"/>
      <c r="I382" s="3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1"/>
      <c r="C383" s="1"/>
      <c r="D383" s="1"/>
      <c r="E383" s="1"/>
      <c r="F383" s="3"/>
      <c r="G383" s="1"/>
      <c r="H383" s="1"/>
      <c r="I383" s="3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1"/>
      <c r="C384" s="1"/>
      <c r="D384" s="1"/>
      <c r="E384" s="1"/>
      <c r="F384" s="3"/>
      <c r="G384" s="1"/>
      <c r="H384" s="1"/>
      <c r="I384" s="3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1"/>
      <c r="C385" s="1"/>
      <c r="D385" s="1"/>
      <c r="E385" s="1"/>
      <c r="F385" s="3"/>
      <c r="G385" s="1"/>
      <c r="H385" s="1"/>
      <c r="I385" s="3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1"/>
      <c r="C386" s="1"/>
      <c r="D386" s="1"/>
      <c r="E386" s="1"/>
      <c r="F386" s="3"/>
      <c r="G386" s="1"/>
      <c r="H386" s="1"/>
      <c r="I386" s="3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1"/>
      <c r="C387" s="1"/>
      <c r="D387" s="1"/>
      <c r="E387" s="1"/>
      <c r="F387" s="3"/>
      <c r="G387" s="1"/>
      <c r="H387" s="1"/>
      <c r="I387" s="3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1"/>
      <c r="C388" s="1"/>
      <c r="D388" s="1"/>
      <c r="E388" s="1"/>
      <c r="F388" s="3"/>
      <c r="G388" s="1"/>
      <c r="H388" s="1"/>
      <c r="I388" s="3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1"/>
      <c r="C389" s="1"/>
      <c r="D389" s="1"/>
      <c r="E389" s="1"/>
      <c r="F389" s="3"/>
      <c r="G389" s="1"/>
      <c r="H389" s="1"/>
      <c r="I389" s="3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1"/>
      <c r="C390" s="1"/>
      <c r="D390" s="1"/>
      <c r="E390" s="1"/>
      <c r="F390" s="3"/>
      <c r="G390" s="1"/>
      <c r="H390" s="1"/>
      <c r="I390" s="3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1"/>
      <c r="C391" s="1"/>
      <c r="D391" s="1"/>
      <c r="E391" s="1"/>
      <c r="F391" s="3"/>
      <c r="G391" s="1"/>
      <c r="H391" s="1"/>
      <c r="I391" s="3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1"/>
      <c r="C392" s="1"/>
      <c r="D392" s="1"/>
      <c r="E392" s="1"/>
      <c r="F392" s="3"/>
      <c r="G392" s="1"/>
      <c r="H392" s="1"/>
      <c r="I392" s="3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1"/>
      <c r="C393" s="1"/>
      <c r="D393" s="1"/>
      <c r="E393" s="1"/>
      <c r="F393" s="3"/>
      <c r="G393" s="1"/>
      <c r="H393" s="1"/>
      <c r="I393" s="3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1"/>
      <c r="C394" s="1"/>
      <c r="D394" s="1"/>
      <c r="E394" s="1"/>
      <c r="F394" s="3"/>
      <c r="G394" s="1"/>
      <c r="H394" s="1"/>
      <c r="I394" s="3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1"/>
      <c r="C395" s="1"/>
      <c r="D395" s="1"/>
      <c r="E395" s="1"/>
      <c r="F395" s="3"/>
      <c r="G395" s="1"/>
      <c r="H395" s="1"/>
      <c r="I395" s="3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1"/>
      <c r="C396" s="1"/>
      <c r="D396" s="1"/>
      <c r="E396" s="1"/>
      <c r="F396" s="3"/>
      <c r="G396" s="1"/>
      <c r="H396" s="1"/>
      <c r="I396" s="3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1"/>
      <c r="C397" s="1"/>
      <c r="D397" s="1"/>
      <c r="E397" s="1"/>
      <c r="F397" s="3"/>
      <c r="G397" s="1"/>
      <c r="H397" s="1"/>
      <c r="I397" s="3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1"/>
      <c r="C398" s="1"/>
      <c r="D398" s="1"/>
      <c r="E398" s="1"/>
      <c r="F398" s="3"/>
      <c r="G398" s="1"/>
      <c r="H398" s="1"/>
      <c r="I398" s="3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1"/>
      <c r="C399" s="1"/>
      <c r="D399" s="1"/>
      <c r="E399" s="1"/>
      <c r="F399" s="3"/>
      <c r="G399" s="1"/>
      <c r="H399" s="1"/>
      <c r="I399" s="3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1"/>
      <c r="C400" s="1"/>
      <c r="D400" s="1"/>
      <c r="E400" s="1"/>
      <c r="F400" s="3"/>
      <c r="G400" s="1"/>
      <c r="H400" s="1"/>
      <c r="I400" s="3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1"/>
      <c r="C401" s="1"/>
      <c r="D401" s="1"/>
      <c r="E401" s="1"/>
      <c r="F401" s="3"/>
      <c r="G401" s="1"/>
      <c r="H401" s="1"/>
      <c r="I401" s="3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1"/>
      <c r="C402" s="1"/>
      <c r="D402" s="1"/>
      <c r="E402" s="1"/>
      <c r="F402" s="3"/>
      <c r="G402" s="1"/>
      <c r="H402" s="1"/>
      <c r="I402" s="3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1"/>
      <c r="C403" s="1"/>
      <c r="D403" s="1"/>
      <c r="E403" s="1"/>
      <c r="F403" s="3"/>
      <c r="G403" s="1"/>
      <c r="H403" s="1"/>
      <c r="I403" s="3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1"/>
      <c r="C404" s="1"/>
      <c r="D404" s="1"/>
      <c r="E404" s="1"/>
      <c r="F404" s="3"/>
      <c r="G404" s="1"/>
      <c r="H404" s="1"/>
      <c r="I404" s="3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1"/>
      <c r="C405" s="1"/>
      <c r="D405" s="1"/>
      <c r="E405" s="1"/>
      <c r="F405" s="3"/>
      <c r="G405" s="1"/>
      <c r="H405" s="1"/>
      <c r="I405" s="3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1"/>
      <c r="C406" s="1"/>
      <c r="D406" s="1"/>
      <c r="E406" s="1"/>
      <c r="F406" s="3"/>
      <c r="G406" s="1"/>
      <c r="H406" s="1"/>
      <c r="I406" s="3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1"/>
      <c r="C407" s="1"/>
      <c r="D407" s="1"/>
      <c r="E407" s="1"/>
      <c r="F407" s="3"/>
      <c r="G407" s="1"/>
      <c r="H407" s="1"/>
      <c r="I407" s="3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1"/>
      <c r="C408" s="1"/>
      <c r="D408" s="1"/>
      <c r="E408" s="1"/>
      <c r="F408" s="3"/>
      <c r="G408" s="1"/>
      <c r="H408" s="1"/>
      <c r="I408" s="3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1"/>
      <c r="C409" s="1"/>
      <c r="D409" s="1"/>
      <c r="E409" s="1"/>
      <c r="F409" s="3"/>
      <c r="G409" s="1"/>
      <c r="H409" s="1"/>
      <c r="I409" s="3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1"/>
      <c r="C410" s="1"/>
      <c r="D410" s="1"/>
      <c r="E410" s="1"/>
      <c r="F410" s="3"/>
      <c r="G410" s="1"/>
      <c r="H410" s="1"/>
      <c r="I410" s="3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1"/>
      <c r="C411" s="1"/>
      <c r="D411" s="1"/>
      <c r="E411" s="1"/>
      <c r="F411" s="3"/>
      <c r="G411" s="1"/>
      <c r="H411" s="1"/>
      <c r="I411" s="3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1"/>
      <c r="C412" s="1"/>
      <c r="D412" s="1"/>
      <c r="E412" s="1"/>
      <c r="F412" s="3"/>
      <c r="G412" s="1"/>
      <c r="H412" s="1"/>
      <c r="I412" s="3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1"/>
      <c r="C413" s="1"/>
      <c r="D413" s="1"/>
      <c r="E413" s="1"/>
      <c r="F413" s="3"/>
      <c r="G413" s="1"/>
      <c r="H413" s="1"/>
      <c r="I413" s="3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1"/>
      <c r="C414" s="1"/>
      <c r="D414" s="1"/>
      <c r="E414" s="1"/>
      <c r="F414" s="3"/>
      <c r="G414" s="1"/>
      <c r="H414" s="1"/>
      <c r="I414" s="3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1"/>
      <c r="C415" s="1"/>
      <c r="D415" s="1"/>
      <c r="E415" s="1"/>
      <c r="F415" s="3"/>
      <c r="G415" s="1"/>
      <c r="H415" s="1"/>
      <c r="I415" s="3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1"/>
      <c r="C416" s="1"/>
      <c r="D416" s="1"/>
      <c r="E416" s="1"/>
      <c r="F416" s="3"/>
      <c r="G416" s="1"/>
      <c r="H416" s="1"/>
      <c r="I416" s="3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1"/>
      <c r="C417" s="1"/>
      <c r="D417" s="1"/>
      <c r="E417" s="1"/>
      <c r="F417" s="3"/>
      <c r="G417" s="1"/>
      <c r="H417" s="1"/>
      <c r="I417" s="3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1"/>
      <c r="C418" s="1"/>
      <c r="D418" s="1"/>
      <c r="E418" s="1"/>
      <c r="F418" s="3"/>
      <c r="G418" s="1"/>
      <c r="H418" s="1"/>
      <c r="I418" s="3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1"/>
      <c r="C419" s="1"/>
      <c r="D419" s="1"/>
      <c r="E419" s="1"/>
      <c r="F419" s="3"/>
      <c r="G419" s="1"/>
      <c r="H419" s="1"/>
      <c r="I419" s="3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1"/>
      <c r="C420" s="1"/>
      <c r="D420" s="1"/>
      <c r="E420" s="1"/>
      <c r="F420" s="3"/>
      <c r="G420" s="1"/>
      <c r="H420" s="1"/>
      <c r="I420" s="3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1"/>
      <c r="C421" s="1"/>
      <c r="D421" s="1"/>
      <c r="E421" s="1"/>
      <c r="F421" s="3"/>
      <c r="G421" s="1"/>
      <c r="H421" s="1"/>
      <c r="I421" s="3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1"/>
      <c r="C422" s="1"/>
      <c r="D422" s="1"/>
      <c r="E422" s="1"/>
      <c r="F422" s="3"/>
      <c r="G422" s="1"/>
      <c r="H422" s="1"/>
      <c r="I422" s="3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1"/>
      <c r="C423" s="1"/>
      <c r="D423" s="1"/>
      <c r="E423" s="1"/>
      <c r="F423" s="3"/>
      <c r="G423" s="1"/>
      <c r="H423" s="1"/>
      <c r="I423" s="3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1"/>
      <c r="C424" s="1"/>
      <c r="D424" s="1"/>
      <c r="E424" s="1"/>
      <c r="F424" s="3"/>
      <c r="G424" s="1"/>
      <c r="H424" s="1"/>
      <c r="I424" s="3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1"/>
      <c r="C425" s="1"/>
      <c r="D425" s="1"/>
      <c r="E425" s="1"/>
      <c r="F425" s="3"/>
      <c r="G425" s="1"/>
      <c r="H425" s="1"/>
      <c r="I425" s="3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1"/>
      <c r="C426" s="1"/>
      <c r="D426" s="1"/>
      <c r="E426" s="1"/>
      <c r="F426" s="3"/>
      <c r="G426" s="1"/>
      <c r="H426" s="1"/>
      <c r="I426" s="3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1"/>
      <c r="C427" s="1"/>
      <c r="D427" s="1"/>
      <c r="E427" s="1"/>
      <c r="F427" s="3"/>
      <c r="G427" s="1"/>
      <c r="H427" s="1"/>
      <c r="I427" s="3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1"/>
      <c r="C428" s="1"/>
      <c r="D428" s="1"/>
      <c r="E428" s="1"/>
      <c r="F428" s="3"/>
      <c r="G428" s="1"/>
      <c r="H428" s="1"/>
      <c r="I428" s="3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1"/>
      <c r="C429" s="1"/>
      <c r="D429" s="1"/>
      <c r="E429" s="1"/>
      <c r="F429" s="3"/>
      <c r="G429" s="1"/>
      <c r="H429" s="1"/>
      <c r="I429" s="3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1"/>
      <c r="C430" s="1"/>
      <c r="D430" s="1"/>
      <c r="E430" s="1"/>
      <c r="F430" s="3"/>
      <c r="G430" s="1"/>
      <c r="H430" s="1"/>
      <c r="I430" s="3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1"/>
      <c r="C431" s="1"/>
      <c r="D431" s="1"/>
      <c r="E431" s="1"/>
      <c r="F431" s="3"/>
      <c r="G431" s="1"/>
      <c r="H431" s="1"/>
      <c r="I431" s="3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1"/>
      <c r="C432" s="1"/>
      <c r="D432" s="1"/>
      <c r="E432" s="1"/>
      <c r="F432" s="3"/>
      <c r="G432" s="1"/>
      <c r="H432" s="1"/>
      <c r="I432" s="3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1"/>
      <c r="C433" s="1"/>
      <c r="D433" s="1"/>
      <c r="E433" s="1"/>
      <c r="F433" s="3"/>
      <c r="G433" s="1"/>
      <c r="H433" s="1"/>
      <c r="I433" s="3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1"/>
      <c r="C434" s="1"/>
      <c r="D434" s="1"/>
      <c r="E434" s="1"/>
      <c r="F434" s="3"/>
      <c r="G434" s="1"/>
      <c r="H434" s="1"/>
      <c r="I434" s="3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1"/>
      <c r="C435" s="1"/>
      <c r="D435" s="1"/>
      <c r="E435" s="1"/>
      <c r="F435" s="3"/>
      <c r="G435" s="1"/>
      <c r="H435" s="1"/>
      <c r="I435" s="3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1"/>
      <c r="C436" s="1"/>
      <c r="D436" s="1"/>
      <c r="E436" s="1"/>
      <c r="F436" s="3"/>
      <c r="G436" s="1"/>
      <c r="H436" s="1"/>
      <c r="I436" s="3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1"/>
      <c r="C437" s="1"/>
      <c r="D437" s="1"/>
      <c r="E437" s="1"/>
      <c r="F437" s="3"/>
      <c r="G437" s="1"/>
      <c r="H437" s="1"/>
      <c r="I437" s="3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1"/>
      <c r="C438" s="1"/>
      <c r="D438" s="1"/>
      <c r="E438" s="1"/>
      <c r="F438" s="3"/>
      <c r="G438" s="1"/>
      <c r="H438" s="1"/>
      <c r="I438" s="3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1"/>
      <c r="C439" s="1"/>
      <c r="D439" s="1"/>
      <c r="E439" s="1"/>
      <c r="F439" s="3"/>
      <c r="G439" s="1"/>
      <c r="H439" s="1"/>
      <c r="I439" s="3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1"/>
      <c r="C440" s="1"/>
      <c r="D440" s="1"/>
      <c r="E440" s="1"/>
      <c r="F440" s="3"/>
      <c r="G440" s="1"/>
      <c r="H440" s="1"/>
      <c r="I440" s="3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1"/>
      <c r="C441" s="1"/>
      <c r="D441" s="1"/>
      <c r="E441" s="1"/>
      <c r="F441" s="3"/>
      <c r="G441" s="1"/>
      <c r="H441" s="1"/>
      <c r="I441" s="3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1"/>
      <c r="C442" s="1"/>
      <c r="D442" s="1"/>
      <c r="E442" s="1"/>
      <c r="F442" s="3"/>
      <c r="G442" s="1"/>
      <c r="H442" s="1"/>
      <c r="I442" s="3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1"/>
      <c r="C443" s="1"/>
      <c r="D443" s="1"/>
      <c r="E443" s="1"/>
      <c r="F443" s="3"/>
      <c r="G443" s="1"/>
      <c r="H443" s="1"/>
      <c r="I443" s="3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1"/>
      <c r="C444" s="1"/>
      <c r="D444" s="1"/>
      <c r="E444" s="1"/>
      <c r="F444" s="3"/>
      <c r="G444" s="1"/>
      <c r="H444" s="1"/>
      <c r="I444" s="3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1"/>
      <c r="C445" s="1"/>
      <c r="D445" s="1"/>
      <c r="E445" s="1"/>
      <c r="F445" s="3"/>
      <c r="G445" s="1"/>
      <c r="H445" s="1"/>
      <c r="I445" s="3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1"/>
      <c r="C446" s="1"/>
      <c r="D446" s="1"/>
      <c r="E446" s="1"/>
      <c r="F446" s="3"/>
      <c r="G446" s="1"/>
      <c r="H446" s="1"/>
      <c r="I446" s="3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1"/>
      <c r="C447" s="1"/>
      <c r="D447" s="1"/>
      <c r="E447" s="1"/>
      <c r="F447" s="3"/>
      <c r="G447" s="1"/>
      <c r="H447" s="1"/>
      <c r="I447" s="3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1"/>
      <c r="C448" s="1"/>
      <c r="D448" s="1"/>
      <c r="E448" s="1"/>
      <c r="F448" s="3"/>
      <c r="G448" s="1"/>
      <c r="H448" s="1"/>
      <c r="I448" s="3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1"/>
      <c r="C449" s="1"/>
      <c r="D449" s="1"/>
      <c r="E449" s="1"/>
      <c r="F449" s="3"/>
      <c r="G449" s="1"/>
      <c r="H449" s="1"/>
      <c r="I449" s="3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1"/>
      <c r="C450" s="1"/>
      <c r="D450" s="1"/>
      <c r="E450" s="1"/>
      <c r="F450" s="3"/>
      <c r="G450" s="1"/>
      <c r="H450" s="1"/>
      <c r="I450" s="3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1"/>
      <c r="C451" s="1"/>
      <c r="D451" s="1"/>
      <c r="E451" s="1"/>
      <c r="F451" s="3"/>
      <c r="G451" s="1"/>
      <c r="H451" s="1"/>
      <c r="I451" s="3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1"/>
      <c r="C452" s="1"/>
      <c r="D452" s="1"/>
      <c r="E452" s="1"/>
      <c r="F452" s="3"/>
      <c r="G452" s="1"/>
      <c r="H452" s="1"/>
      <c r="I452" s="3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1"/>
      <c r="C453" s="1"/>
      <c r="D453" s="1"/>
      <c r="E453" s="1"/>
      <c r="F453" s="3"/>
      <c r="G453" s="1"/>
      <c r="H453" s="1"/>
      <c r="I453" s="3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1"/>
      <c r="C454" s="1"/>
      <c r="D454" s="1"/>
      <c r="E454" s="1"/>
      <c r="F454" s="3"/>
      <c r="G454" s="1"/>
      <c r="H454" s="1"/>
      <c r="I454" s="3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1"/>
      <c r="C455" s="1"/>
      <c r="D455" s="1"/>
      <c r="E455" s="1"/>
      <c r="F455" s="3"/>
      <c r="G455" s="1"/>
      <c r="H455" s="1"/>
      <c r="I455" s="3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1"/>
      <c r="C456" s="1"/>
      <c r="D456" s="1"/>
      <c r="E456" s="1"/>
      <c r="F456" s="3"/>
      <c r="G456" s="1"/>
      <c r="H456" s="1"/>
      <c r="I456" s="3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1"/>
      <c r="C457" s="1"/>
      <c r="D457" s="1"/>
      <c r="E457" s="1"/>
      <c r="F457" s="3"/>
      <c r="G457" s="1"/>
      <c r="H457" s="1"/>
      <c r="I457" s="3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1"/>
      <c r="C458" s="1"/>
      <c r="D458" s="1"/>
      <c r="E458" s="1"/>
      <c r="F458" s="3"/>
      <c r="G458" s="1"/>
      <c r="H458" s="1"/>
      <c r="I458" s="3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1"/>
      <c r="C459" s="1"/>
      <c r="D459" s="1"/>
      <c r="E459" s="1"/>
      <c r="F459" s="3"/>
      <c r="G459" s="1"/>
      <c r="H459" s="1"/>
      <c r="I459" s="3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1"/>
      <c r="C460" s="1"/>
      <c r="D460" s="1"/>
      <c r="E460" s="1"/>
      <c r="F460" s="3"/>
      <c r="G460" s="1"/>
      <c r="H460" s="1"/>
      <c r="I460" s="3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1"/>
      <c r="C461" s="1"/>
      <c r="D461" s="1"/>
      <c r="E461" s="1"/>
      <c r="F461" s="3"/>
      <c r="G461" s="1"/>
      <c r="H461" s="1"/>
      <c r="I461" s="3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1"/>
      <c r="C462" s="1"/>
      <c r="D462" s="1"/>
      <c r="E462" s="1"/>
      <c r="F462" s="3"/>
      <c r="G462" s="1"/>
      <c r="H462" s="1"/>
      <c r="I462" s="3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1"/>
      <c r="C463" s="1"/>
      <c r="D463" s="1"/>
      <c r="E463" s="1"/>
      <c r="F463" s="3"/>
      <c r="G463" s="1"/>
      <c r="H463" s="1"/>
      <c r="I463" s="3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1"/>
      <c r="C464" s="1"/>
      <c r="D464" s="1"/>
      <c r="E464" s="1"/>
      <c r="F464" s="3"/>
      <c r="G464" s="1"/>
      <c r="H464" s="1"/>
      <c r="I464" s="3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1"/>
      <c r="C465" s="1"/>
      <c r="D465" s="1"/>
      <c r="E465" s="1"/>
      <c r="F465" s="3"/>
      <c r="G465" s="1"/>
      <c r="H465" s="1"/>
      <c r="I465" s="3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1"/>
      <c r="C466" s="1"/>
      <c r="D466" s="1"/>
      <c r="E466" s="1"/>
      <c r="F466" s="3"/>
      <c r="G466" s="1"/>
      <c r="H466" s="1"/>
      <c r="I466" s="3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1"/>
      <c r="C467" s="1"/>
      <c r="D467" s="1"/>
      <c r="E467" s="1"/>
      <c r="F467" s="3"/>
      <c r="G467" s="1"/>
      <c r="H467" s="1"/>
      <c r="I467" s="3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1"/>
      <c r="C468" s="1"/>
      <c r="D468" s="1"/>
      <c r="E468" s="1"/>
      <c r="F468" s="3"/>
      <c r="G468" s="1"/>
      <c r="H468" s="1"/>
      <c r="I468" s="3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1"/>
      <c r="C469" s="1"/>
      <c r="D469" s="1"/>
      <c r="E469" s="1"/>
      <c r="F469" s="3"/>
      <c r="G469" s="1"/>
      <c r="H469" s="1"/>
      <c r="I469" s="3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1"/>
      <c r="C470" s="1"/>
      <c r="D470" s="1"/>
      <c r="E470" s="1"/>
      <c r="F470" s="3"/>
      <c r="G470" s="1"/>
      <c r="H470" s="1"/>
      <c r="I470" s="3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1"/>
      <c r="C471" s="1"/>
      <c r="D471" s="1"/>
      <c r="E471" s="1"/>
      <c r="F471" s="3"/>
      <c r="G471" s="1"/>
      <c r="H471" s="1"/>
      <c r="I471" s="3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1"/>
      <c r="C472" s="1"/>
      <c r="D472" s="1"/>
      <c r="E472" s="1"/>
      <c r="F472" s="3"/>
      <c r="G472" s="1"/>
      <c r="H472" s="1"/>
      <c r="I472" s="3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1"/>
      <c r="C473" s="1"/>
      <c r="D473" s="1"/>
      <c r="E473" s="1"/>
      <c r="F473" s="3"/>
      <c r="G473" s="1"/>
      <c r="H473" s="1"/>
      <c r="I473" s="3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1"/>
      <c r="C474" s="1"/>
      <c r="D474" s="1"/>
      <c r="E474" s="1"/>
      <c r="F474" s="3"/>
      <c r="G474" s="1"/>
      <c r="H474" s="1"/>
      <c r="I474" s="3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1"/>
      <c r="C475" s="1"/>
      <c r="D475" s="1"/>
      <c r="E475" s="1"/>
      <c r="F475" s="3"/>
      <c r="G475" s="1"/>
      <c r="H475" s="1"/>
      <c r="I475" s="3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1"/>
      <c r="C476" s="1"/>
      <c r="D476" s="1"/>
      <c r="E476" s="1"/>
      <c r="F476" s="3"/>
      <c r="G476" s="1"/>
      <c r="H476" s="1"/>
      <c r="I476" s="3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1"/>
      <c r="C477" s="1"/>
      <c r="D477" s="1"/>
      <c r="E477" s="1"/>
      <c r="F477" s="3"/>
      <c r="G477" s="1"/>
      <c r="H477" s="1"/>
      <c r="I477" s="3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1"/>
      <c r="C478" s="1"/>
      <c r="D478" s="1"/>
      <c r="E478" s="1"/>
      <c r="F478" s="3"/>
      <c r="G478" s="1"/>
      <c r="H478" s="1"/>
      <c r="I478" s="3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1"/>
      <c r="C479" s="1"/>
      <c r="D479" s="1"/>
      <c r="E479" s="1"/>
      <c r="F479" s="3"/>
      <c r="G479" s="1"/>
      <c r="H479" s="1"/>
      <c r="I479" s="3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1"/>
      <c r="C480" s="1"/>
      <c r="D480" s="1"/>
      <c r="E480" s="1"/>
      <c r="F480" s="3"/>
      <c r="G480" s="1"/>
      <c r="H480" s="1"/>
      <c r="I480" s="3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1"/>
      <c r="C481" s="1"/>
      <c r="D481" s="1"/>
      <c r="E481" s="1"/>
      <c r="F481" s="3"/>
      <c r="G481" s="1"/>
      <c r="H481" s="1"/>
      <c r="I481" s="3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1"/>
      <c r="C482" s="1"/>
      <c r="D482" s="1"/>
      <c r="E482" s="1"/>
      <c r="F482" s="3"/>
      <c r="G482" s="1"/>
      <c r="H482" s="1"/>
      <c r="I482" s="3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1"/>
      <c r="C483" s="1"/>
      <c r="D483" s="1"/>
      <c r="E483" s="1"/>
      <c r="F483" s="3"/>
      <c r="G483" s="1"/>
      <c r="H483" s="1"/>
      <c r="I483" s="3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1"/>
      <c r="C484" s="1"/>
      <c r="D484" s="1"/>
      <c r="E484" s="1"/>
      <c r="F484" s="3"/>
      <c r="G484" s="1"/>
      <c r="H484" s="1"/>
      <c r="I484" s="3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1"/>
      <c r="C485" s="1"/>
      <c r="D485" s="1"/>
      <c r="E485" s="1"/>
      <c r="F485" s="3"/>
      <c r="G485" s="1"/>
      <c r="H485" s="1"/>
      <c r="I485" s="3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1"/>
      <c r="C486" s="1"/>
      <c r="D486" s="1"/>
      <c r="E486" s="1"/>
      <c r="F486" s="3"/>
      <c r="G486" s="1"/>
      <c r="H486" s="1"/>
      <c r="I486" s="3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1"/>
      <c r="C487" s="1"/>
      <c r="D487" s="1"/>
      <c r="E487" s="1"/>
      <c r="F487" s="3"/>
      <c r="G487" s="1"/>
      <c r="H487" s="1"/>
      <c r="I487" s="3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1"/>
      <c r="C488" s="1"/>
      <c r="D488" s="1"/>
      <c r="E488" s="1"/>
      <c r="F488" s="3"/>
      <c r="G488" s="1"/>
      <c r="H488" s="1"/>
      <c r="I488" s="3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1"/>
      <c r="C489" s="1"/>
      <c r="D489" s="1"/>
      <c r="E489" s="1"/>
      <c r="F489" s="3"/>
      <c r="G489" s="1"/>
      <c r="H489" s="1"/>
      <c r="I489" s="3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1"/>
      <c r="C490" s="1"/>
      <c r="D490" s="1"/>
      <c r="E490" s="1"/>
      <c r="F490" s="3"/>
      <c r="G490" s="1"/>
      <c r="H490" s="1"/>
      <c r="I490" s="3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1"/>
      <c r="C491" s="1"/>
      <c r="D491" s="1"/>
      <c r="E491" s="1"/>
      <c r="F491" s="3"/>
      <c r="G491" s="1"/>
      <c r="H491" s="1"/>
      <c r="I491" s="3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1"/>
      <c r="C492" s="1"/>
      <c r="D492" s="1"/>
      <c r="E492" s="1"/>
      <c r="F492" s="3"/>
      <c r="G492" s="1"/>
      <c r="H492" s="1"/>
      <c r="I492" s="3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1"/>
      <c r="C493" s="1"/>
      <c r="D493" s="1"/>
      <c r="E493" s="1"/>
      <c r="F493" s="3"/>
      <c r="G493" s="1"/>
      <c r="H493" s="1"/>
      <c r="I493" s="3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1"/>
      <c r="C494" s="1"/>
      <c r="D494" s="1"/>
      <c r="E494" s="1"/>
      <c r="F494" s="3"/>
      <c r="G494" s="1"/>
      <c r="H494" s="1"/>
      <c r="I494" s="3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1"/>
      <c r="C495" s="1"/>
      <c r="D495" s="1"/>
      <c r="E495" s="1"/>
      <c r="F495" s="3"/>
      <c r="G495" s="1"/>
      <c r="H495" s="1"/>
      <c r="I495" s="3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1"/>
      <c r="C496" s="1"/>
      <c r="D496" s="1"/>
      <c r="E496" s="1"/>
      <c r="F496" s="3"/>
      <c r="G496" s="1"/>
      <c r="H496" s="1"/>
      <c r="I496" s="3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1"/>
      <c r="C497" s="1"/>
      <c r="D497" s="1"/>
      <c r="E497" s="1"/>
      <c r="F497" s="3"/>
      <c r="G497" s="1"/>
      <c r="H497" s="1"/>
      <c r="I497" s="3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1"/>
      <c r="C498" s="1"/>
      <c r="D498" s="1"/>
      <c r="E498" s="1"/>
      <c r="F498" s="3"/>
      <c r="G498" s="1"/>
      <c r="H498" s="1"/>
      <c r="I498" s="3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1"/>
      <c r="C499" s="1"/>
      <c r="D499" s="1"/>
      <c r="E499" s="1"/>
      <c r="F499" s="3"/>
      <c r="G499" s="1"/>
      <c r="H499" s="1"/>
      <c r="I499" s="3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1"/>
      <c r="C500" s="1"/>
      <c r="D500" s="1"/>
      <c r="E500" s="1"/>
      <c r="F500" s="3"/>
      <c r="G500" s="1"/>
      <c r="H500" s="1"/>
      <c r="I500" s="3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1"/>
      <c r="C501" s="1"/>
      <c r="D501" s="1"/>
      <c r="E501" s="1"/>
      <c r="F501" s="3"/>
      <c r="G501" s="1"/>
      <c r="H501" s="1"/>
      <c r="I501" s="3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1"/>
      <c r="C502" s="1"/>
      <c r="D502" s="1"/>
      <c r="E502" s="1"/>
      <c r="F502" s="3"/>
      <c r="G502" s="1"/>
      <c r="H502" s="1"/>
      <c r="I502" s="3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1"/>
      <c r="C503" s="1"/>
      <c r="D503" s="1"/>
      <c r="E503" s="1"/>
      <c r="F503" s="3"/>
      <c r="G503" s="1"/>
      <c r="H503" s="1"/>
      <c r="I503" s="3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1"/>
      <c r="C504" s="1"/>
      <c r="D504" s="1"/>
      <c r="E504" s="1"/>
      <c r="F504" s="3"/>
      <c r="G504" s="1"/>
      <c r="H504" s="1"/>
      <c r="I504" s="3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1"/>
      <c r="C505" s="1"/>
      <c r="D505" s="1"/>
      <c r="E505" s="1"/>
      <c r="F505" s="3"/>
      <c r="G505" s="1"/>
      <c r="H505" s="1"/>
      <c r="I505" s="3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1"/>
      <c r="C506" s="1"/>
      <c r="D506" s="1"/>
      <c r="E506" s="1"/>
      <c r="F506" s="3"/>
      <c r="G506" s="1"/>
      <c r="H506" s="1"/>
      <c r="I506" s="3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1"/>
      <c r="C507" s="1"/>
      <c r="D507" s="1"/>
      <c r="E507" s="1"/>
      <c r="F507" s="3"/>
      <c r="G507" s="1"/>
      <c r="H507" s="1"/>
      <c r="I507" s="3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1"/>
      <c r="C508" s="1"/>
      <c r="D508" s="1"/>
      <c r="E508" s="1"/>
      <c r="F508" s="3"/>
      <c r="G508" s="1"/>
      <c r="H508" s="1"/>
      <c r="I508" s="3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1"/>
      <c r="C509" s="1"/>
      <c r="D509" s="1"/>
      <c r="E509" s="1"/>
      <c r="F509" s="3"/>
      <c r="G509" s="1"/>
      <c r="H509" s="1"/>
      <c r="I509" s="3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1"/>
      <c r="C510" s="1"/>
      <c r="D510" s="1"/>
      <c r="E510" s="1"/>
      <c r="F510" s="3"/>
      <c r="G510" s="1"/>
      <c r="H510" s="1"/>
      <c r="I510" s="3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1"/>
      <c r="C511" s="1"/>
      <c r="D511" s="1"/>
      <c r="E511" s="1"/>
      <c r="F511" s="3"/>
      <c r="G511" s="1"/>
      <c r="H511" s="1"/>
      <c r="I511" s="3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1"/>
      <c r="C512" s="1"/>
      <c r="D512" s="1"/>
      <c r="E512" s="1"/>
      <c r="F512" s="3"/>
      <c r="G512" s="1"/>
      <c r="H512" s="1"/>
      <c r="I512" s="3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1"/>
      <c r="C513" s="1"/>
      <c r="D513" s="1"/>
      <c r="E513" s="1"/>
      <c r="F513" s="3"/>
      <c r="G513" s="1"/>
      <c r="H513" s="1"/>
      <c r="I513" s="3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1"/>
      <c r="C514" s="1"/>
      <c r="D514" s="1"/>
      <c r="E514" s="1"/>
      <c r="F514" s="3"/>
      <c r="G514" s="1"/>
      <c r="H514" s="1"/>
      <c r="I514" s="3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1"/>
      <c r="C515" s="1"/>
      <c r="D515" s="1"/>
      <c r="E515" s="1"/>
      <c r="F515" s="3"/>
      <c r="G515" s="1"/>
      <c r="H515" s="1"/>
      <c r="I515" s="3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1"/>
      <c r="C516" s="1"/>
      <c r="D516" s="1"/>
      <c r="E516" s="1"/>
      <c r="F516" s="3"/>
      <c r="G516" s="1"/>
      <c r="H516" s="1"/>
      <c r="I516" s="3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1"/>
      <c r="C517" s="1"/>
      <c r="D517" s="1"/>
      <c r="E517" s="1"/>
      <c r="F517" s="3"/>
      <c r="G517" s="1"/>
      <c r="H517" s="1"/>
      <c r="I517" s="3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1"/>
      <c r="C518" s="1"/>
      <c r="D518" s="1"/>
      <c r="E518" s="1"/>
      <c r="F518" s="3"/>
      <c r="G518" s="1"/>
      <c r="H518" s="1"/>
      <c r="I518" s="3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1"/>
      <c r="C519" s="1"/>
      <c r="D519" s="1"/>
      <c r="E519" s="1"/>
      <c r="F519" s="3"/>
      <c r="G519" s="1"/>
      <c r="H519" s="1"/>
      <c r="I519" s="3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1"/>
      <c r="C520" s="1"/>
      <c r="D520" s="1"/>
      <c r="E520" s="1"/>
      <c r="F520" s="3"/>
      <c r="G520" s="1"/>
      <c r="H520" s="1"/>
      <c r="I520" s="3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1"/>
      <c r="C521" s="1"/>
      <c r="D521" s="1"/>
      <c r="E521" s="1"/>
      <c r="F521" s="3"/>
      <c r="G521" s="1"/>
      <c r="H521" s="1"/>
      <c r="I521" s="3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1"/>
      <c r="C522" s="1"/>
      <c r="D522" s="1"/>
      <c r="E522" s="1"/>
      <c r="F522" s="3"/>
      <c r="G522" s="1"/>
      <c r="H522" s="1"/>
      <c r="I522" s="3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1"/>
      <c r="C523" s="1"/>
      <c r="D523" s="1"/>
      <c r="E523" s="1"/>
      <c r="F523" s="3"/>
      <c r="G523" s="1"/>
      <c r="H523" s="1"/>
      <c r="I523" s="3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1"/>
      <c r="C524" s="1"/>
      <c r="D524" s="1"/>
      <c r="E524" s="1"/>
      <c r="F524" s="3"/>
      <c r="G524" s="1"/>
      <c r="H524" s="1"/>
      <c r="I524" s="3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1"/>
      <c r="C525" s="1"/>
      <c r="D525" s="1"/>
      <c r="E525" s="1"/>
      <c r="F525" s="3"/>
      <c r="G525" s="1"/>
      <c r="H525" s="1"/>
      <c r="I525" s="3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1"/>
      <c r="C526" s="1"/>
      <c r="D526" s="1"/>
      <c r="E526" s="1"/>
      <c r="F526" s="3"/>
      <c r="G526" s="1"/>
      <c r="H526" s="1"/>
      <c r="I526" s="3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1"/>
      <c r="C527" s="1"/>
      <c r="D527" s="1"/>
      <c r="E527" s="1"/>
      <c r="F527" s="3"/>
      <c r="G527" s="1"/>
      <c r="H527" s="1"/>
      <c r="I527" s="3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1"/>
      <c r="C528" s="1"/>
      <c r="D528" s="1"/>
      <c r="E528" s="1"/>
      <c r="F528" s="3"/>
      <c r="G528" s="1"/>
      <c r="H528" s="1"/>
      <c r="I528" s="3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1"/>
      <c r="C529" s="1"/>
      <c r="D529" s="1"/>
      <c r="E529" s="1"/>
      <c r="F529" s="3"/>
      <c r="G529" s="1"/>
      <c r="H529" s="1"/>
      <c r="I529" s="3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1"/>
      <c r="C530" s="1"/>
      <c r="D530" s="1"/>
      <c r="E530" s="1"/>
      <c r="F530" s="3"/>
      <c r="G530" s="1"/>
      <c r="H530" s="1"/>
      <c r="I530" s="3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1"/>
      <c r="C531" s="1"/>
      <c r="D531" s="1"/>
      <c r="E531" s="1"/>
      <c r="F531" s="3"/>
      <c r="G531" s="1"/>
      <c r="H531" s="1"/>
      <c r="I531" s="3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1"/>
      <c r="C532" s="1"/>
      <c r="D532" s="1"/>
      <c r="E532" s="1"/>
      <c r="F532" s="3"/>
      <c r="G532" s="1"/>
      <c r="H532" s="1"/>
      <c r="I532" s="3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1"/>
      <c r="C533" s="1"/>
      <c r="D533" s="1"/>
      <c r="E533" s="1"/>
      <c r="F533" s="3"/>
      <c r="G533" s="1"/>
      <c r="H533" s="1"/>
      <c r="I533" s="3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1"/>
      <c r="C534" s="1"/>
      <c r="D534" s="1"/>
      <c r="E534" s="1"/>
      <c r="F534" s="3"/>
      <c r="G534" s="1"/>
      <c r="H534" s="1"/>
      <c r="I534" s="3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1"/>
      <c r="C535" s="1"/>
      <c r="D535" s="1"/>
      <c r="E535" s="1"/>
      <c r="F535" s="3"/>
      <c r="G535" s="1"/>
      <c r="H535" s="1"/>
      <c r="I535" s="3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1"/>
      <c r="C536" s="1"/>
      <c r="D536" s="1"/>
      <c r="E536" s="1"/>
      <c r="F536" s="3"/>
      <c r="G536" s="1"/>
      <c r="H536" s="1"/>
      <c r="I536" s="3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1"/>
      <c r="C537" s="1"/>
      <c r="D537" s="1"/>
      <c r="E537" s="1"/>
      <c r="F537" s="3"/>
      <c r="G537" s="1"/>
      <c r="H537" s="1"/>
      <c r="I537" s="3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1"/>
      <c r="C538" s="1"/>
      <c r="D538" s="1"/>
      <c r="E538" s="1"/>
      <c r="F538" s="3"/>
      <c r="G538" s="1"/>
      <c r="H538" s="1"/>
      <c r="I538" s="3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1"/>
      <c r="C539" s="1"/>
      <c r="D539" s="1"/>
      <c r="E539" s="1"/>
      <c r="F539" s="3"/>
      <c r="G539" s="1"/>
      <c r="H539" s="1"/>
      <c r="I539" s="3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1"/>
      <c r="C540" s="1"/>
      <c r="D540" s="1"/>
      <c r="E540" s="1"/>
      <c r="F540" s="3"/>
      <c r="G540" s="1"/>
      <c r="H540" s="1"/>
      <c r="I540" s="3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1"/>
      <c r="C541" s="1"/>
      <c r="D541" s="1"/>
      <c r="E541" s="1"/>
      <c r="F541" s="3"/>
      <c r="G541" s="1"/>
      <c r="H541" s="1"/>
      <c r="I541" s="3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1"/>
      <c r="C542" s="1"/>
      <c r="D542" s="1"/>
      <c r="E542" s="1"/>
      <c r="F542" s="3"/>
      <c r="G542" s="1"/>
      <c r="H542" s="1"/>
      <c r="I542" s="3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1"/>
      <c r="C543" s="1"/>
      <c r="D543" s="1"/>
      <c r="E543" s="1"/>
      <c r="F543" s="3"/>
      <c r="G543" s="1"/>
      <c r="H543" s="1"/>
      <c r="I543" s="3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1"/>
      <c r="C544" s="1"/>
      <c r="D544" s="1"/>
      <c r="E544" s="1"/>
      <c r="F544" s="3"/>
      <c r="G544" s="1"/>
      <c r="H544" s="1"/>
      <c r="I544" s="3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1"/>
      <c r="C545" s="1"/>
      <c r="D545" s="1"/>
      <c r="E545" s="1"/>
      <c r="F545" s="3"/>
      <c r="G545" s="1"/>
      <c r="H545" s="1"/>
      <c r="I545" s="3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1"/>
      <c r="C546" s="1"/>
      <c r="D546" s="1"/>
      <c r="E546" s="1"/>
      <c r="F546" s="3"/>
      <c r="G546" s="1"/>
      <c r="H546" s="1"/>
      <c r="I546" s="3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1"/>
      <c r="C547" s="1"/>
      <c r="D547" s="1"/>
      <c r="E547" s="1"/>
      <c r="F547" s="3"/>
      <c r="G547" s="1"/>
      <c r="H547" s="1"/>
      <c r="I547" s="3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1"/>
      <c r="C548" s="1"/>
      <c r="D548" s="1"/>
      <c r="E548" s="1"/>
      <c r="F548" s="3"/>
      <c r="G548" s="1"/>
      <c r="H548" s="1"/>
      <c r="I548" s="3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1"/>
      <c r="C549" s="1"/>
      <c r="D549" s="1"/>
      <c r="E549" s="1"/>
      <c r="F549" s="3"/>
      <c r="G549" s="1"/>
      <c r="H549" s="1"/>
      <c r="I549" s="3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1"/>
      <c r="C550" s="1"/>
      <c r="D550" s="1"/>
      <c r="E550" s="1"/>
      <c r="F550" s="3"/>
      <c r="G550" s="1"/>
      <c r="H550" s="1"/>
      <c r="I550" s="3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1"/>
      <c r="C551" s="1"/>
      <c r="D551" s="1"/>
      <c r="E551" s="1"/>
      <c r="F551" s="3"/>
      <c r="G551" s="1"/>
      <c r="H551" s="1"/>
      <c r="I551" s="3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1"/>
      <c r="C552" s="1"/>
      <c r="D552" s="1"/>
      <c r="E552" s="1"/>
      <c r="F552" s="3"/>
      <c r="G552" s="1"/>
      <c r="H552" s="1"/>
      <c r="I552" s="3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1"/>
      <c r="C553" s="1"/>
      <c r="D553" s="1"/>
      <c r="E553" s="1"/>
      <c r="F553" s="3"/>
      <c r="G553" s="1"/>
      <c r="H553" s="1"/>
      <c r="I553" s="3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1"/>
      <c r="C554" s="1"/>
      <c r="D554" s="1"/>
      <c r="E554" s="1"/>
      <c r="F554" s="3"/>
      <c r="G554" s="1"/>
      <c r="H554" s="1"/>
      <c r="I554" s="3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1"/>
      <c r="C555" s="1"/>
      <c r="D555" s="1"/>
      <c r="E555" s="1"/>
      <c r="F555" s="3"/>
      <c r="G555" s="1"/>
      <c r="H555" s="1"/>
      <c r="I555" s="3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1"/>
      <c r="C556" s="1"/>
      <c r="D556" s="1"/>
      <c r="E556" s="1"/>
      <c r="F556" s="3"/>
      <c r="G556" s="1"/>
      <c r="H556" s="1"/>
      <c r="I556" s="3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1"/>
      <c r="C557" s="1"/>
      <c r="D557" s="1"/>
      <c r="E557" s="1"/>
      <c r="F557" s="3"/>
      <c r="G557" s="1"/>
      <c r="H557" s="1"/>
      <c r="I557" s="3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1"/>
      <c r="C558" s="1"/>
      <c r="D558" s="1"/>
      <c r="E558" s="1"/>
      <c r="F558" s="3"/>
      <c r="G558" s="1"/>
      <c r="H558" s="1"/>
      <c r="I558" s="3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1"/>
      <c r="C559" s="1"/>
      <c r="D559" s="1"/>
      <c r="E559" s="1"/>
      <c r="F559" s="3"/>
      <c r="G559" s="1"/>
      <c r="H559" s="1"/>
      <c r="I559" s="3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1"/>
      <c r="C560" s="1"/>
      <c r="D560" s="1"/>
      <c r="E560" s="1"/>
      <c r="F560" s="3"/>
      <c r="G560" s="1"/>
      <c r="H560" s="1"/>
      <c r="I560" s="3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1"/>
      <c r="C561" s="1"/>
      <c r="D561" s="1"/>
      <c r="E561" s="1"/>
      <c r="F561" s="3"/>
      <c r="G561" s="1"/>
      <c r="H561" s="1"/>
      <c r="I561" s="3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1"/>
      <c r="C562" s="1"/>
      <c r="D562" s="1"/>
      <c r="E562" s="1"/>
      <c r="F562" s="3"/>
      <c r="G562" s="1"/>
      <c r="H562" s="1"/>
      <c r="I562" s="3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1"/>
      <c r="C563" s="1"/>
      <c r="D563" s="1"/>
      <c r="E563" s="1"/>
      <c r="F563" s="3"/>
      <c r="G563" s="1"/>
      <c r="H563" s="1"/>
      <c r="I563" s="3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1"/>
      <c r="C564" s="1"/>
      <c r="D564" s="1"/>
      <c r="E564" s="1"/>
      <c r="F564" s="3"/>
      <c r="G564" s="1"/>
      <c r="H564" s="1"/>
      <c r="I564" s="3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1"/>
      <c r="C565" s="1"/>
      <c r="D565" s="1"/>
      <c r="E565" s="1"/>
      <c r="F565" s="3"/>
      <c r="G565" s="1"/>
      <c r="H565" s="1"/>
      <c r="I565" s="3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1"/>
      <c r="C566" s="1"/>
      <c r="D566" s="1"/>
      <c r="E566" s="1"/>
      <c r="F566" s="3"/>
      <c r="G566" s="1"/>
      <c r="H566" s="1"/>
      <c r="I566" s="3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1"/>
      <c r="C567" s="1"/>
      <c r="D567" s="1"/>
      <c r="E567" s="1"/>
      <c r="F567" s="3"/>
      <c r="G567" s="1"/>
      <c r="H567" s="1"/>
      <c r="I567" s="3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1"/>
      <c r="C568" s="1"/>
      <c r="D568" s="1"/>
      <c r="E568" s="1"/>
      <c r="F568" s="3"/>
      <c r="G568" s="1"/>
      <c r="H568" s="1"/>
      <c r="I568" s="3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1"/>
      <c r="C569" s="1"/>
      <c r="D569" s="1"/>
      <c r="E569" s="1"/>
      <c r="F569" s="3"/>
      <c r="G569" s="1"/>
      <c r="H569" s="1"/>
      <c r="I569" s="3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1"/>
      <c r="C570" s="1"/>
      <c r="D570" s="1"/>
      <c r="E570" s="1"/>
      <c r="F570" s="3"/>
      <c r="G570" s="1"/>
      <c r="H570" s="1"/>
      <c r="I570" s="3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1"/>
      <c r="C571" s="1"/>
      <c r="D571" s="1"/>
      <c r="E571" s="1"/>
      <c r="F571" s="3"/>
      <c r="G571" s="1"/>
      <c r="H571" s="1"/>
      <c r="I571" s="3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1"/>
      <c r="C572" s="1"/>
      <c r="D572" s="1"/>
      <c r="E572" s="1"/>
      <c r="F572" s="3"/>
      <c r="G572" s="1"/>
      <c r="H572" s="1"/>
      <c r="I572" s="3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1"/>
      <c r="C573" s="1"/>
      <c r="D573" s="1"/>
      <c r="E573" s="1"/>
      <c r="F573" s="3"/>
      <c r="G573" s="1"/>
      <c r="H573" s="1"/>
      <c r="I573" s="3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1"/>
      <c r="C574" s="1"/>
      <c r="D574" s="1"/>
      <c r="E574" s="1"/>
      <c r="F574" s="3"/>
      <c r="G574" s="1"/>
      <c r="H574" s="1"/>
      <c r="I574" s="3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1"/>
      <c r="C575" s="1"/>
      <c r="D575" s="1"/>
      <c r="E575" s="1"/>
      <c r="F575" s="3"/>
      <c r="G575" s="1"/>
      <c r="H575" s="1"/>
      <c r="I575" s="3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1"/>
      <c r="C576" s="1"/>
      <c r="D576" s="1"/>
      <c r="E576" s="1"/>
      <c r="F576" s="3"/>
      <c r="G576" s="1"/>
      <c r="H576" s="1"/>
      <c r="I576" s="3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1"/>
      <c r="C577" s="1"/>
      <c r="D577" s="1"/>
      <c r="E577" s="1"/>
      <c r="F577" s="3"/>
      <c r="G577" s="1"/>
      <c r="H577" s="1"/>
      <c r="I577" s="3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1"/>
      <c r="C578" s="1"/>
      <c r="D578" s="1"/>
      <c r="E578" s="1"/>
      <c r="F578" s="3"/>
      <c r="G578" s="1"/>
      <c r="H578" s="1"/>
      <c r="I578" s="3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1"/>
      <c r="C579" s="1"/>
      <c r="D579" s="1"/>
      <c r="E579" s="1"/>
      <c r="F579" s="3"/>
      <c r="G579" s="1"/>
      <c r="H579" s="1"/>
      <c r="I579" s="3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1"/>
      <c r="C580" s="1"/>
      <c r="D580" s="1"/>
      <c r="E580" s="1"/>
      <c r="F580" s="3"/>
      <c r="G580" s="1"/>
      <c r="H580" s="1"/>
      <c r="I580" s="3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1"/>
      <c r="C581" s="1"/>
      <c r="D581" s="1"/>
      <c r="E581" s="1"/>
      <c r="F581" s="3"/>
      <c r="G581" s="1"/>
      <c r="H581" s="1"/>
      <c r="I581" s="3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1"/>
      <c r="C582" s="1"/>
      <c r="D582" s="1"/>
      <c r="E582" s="1"/>
      <c r="F582" s="3"/>
      <c r="G582" s="1"/>
      <c r="H582" s="1"/>
      <c r="I582" s="3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1"/>
      <c r="C583" s="1"/>
      <c r="D583" s="1"/>
      <c r="E583" s="1"/>
      <c r="F583" s="3"/>
      <c r="G583" s="1"/>
      <c r="H583" s="1"/>
      <c r="I583" s="3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1"/>
      <c r="C584" s="1"/>
      <c r="D584" s="1"/>
      <c r="E584" s="1"/>
      <c r="F584" s="3"/>
      <c r="G584" s="1"/>
      <c r="H584" s="1"/>
      <c r="I584" s="3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1"/>
      <c r="C585" s="1"/>
      <c r="D585" s="1"/>
      <c r="E585" s="1"/>
      <c r="F585" s="3"/>
      <c r="G585" s="1"/>
      <c r="H585" s="1"/>
      <c r="I585" s="3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1"/>
      <c r="C586" s="1"/>
      <c r="D586" s="1"/>
      <c r="E586" s="1"/>
      <c r="F586" s="3"/>
      <c r="G586" s="1"/>
      <c r="H586" s="1"/>
      <c r="I586" s="3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1"/>
      <c r="C587" s="1"/>
      <c r="D587" s="1"/>
      <c r="E587" s="1"/>
      <c r="F587" s="3"/>
      <c r="G587" s="1"/>
      <c r="H587" s="1"/>
      <c r="I587" s="3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1"/>
      <c r="C588" s="1"/>
      <c r="D588" s="1"/>
      <c r="E588" s="1"/>
      <c r="F588" s="3"/>
      <c r="G588" s="1"/>
      <c r="H588" s="1"/>
      <c r="I588" s="3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1"/>
      <c r="C589" s="1"/>
      <c r="D589" s="1"/>
      <c r="E589" s="1"/>
      <c r="F589" s="3"/>
      <c r="G589" s="1"/>
      <c r="H589" s="1"/>
      <c r="I589" s="3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1"/>
      <c r="C590" s="1"/>
      <c r="D590" s="1"/>
      <c r="E590" s="1"/>
      <c r="F590" s="3"/>
      <c r="G590" s="1"/>
      <c r="H590" s="1"/>
      <c r="I590" s="3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1"/>
      <c r="C591" s="1"/>
      <c r="D591" s="1"/>
      <c r="E591" s="1"/>
      <c r="F591" s="3"/>
      <c r="G591" s="1"/>
      <c r="H591" s="1"/>
      <c r="I591" s="3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1"/>
      <c r="C592" s="1"/>
      <c r="D592" s="1"/>
      <c r="E592" s="1"/>
      <c r="F592" s="3"/>
      <c r="G592" s="1"/>
      <c r="H592" s="1"/>
      <c r="I592" s="3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1"/>
      <c r="C593" s="1"/>
      <c r="D593" s="1"/>
      <c r="E593" s="1"/>
      <c r="F593" s="3"/>
      <c r="G593" s="1"/>
      <c r="H593" s="1"/>
      <c r="I593" s="3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1"/>
      <c r="C594" s="1"/>
      <c r="D594" s="1"/>
      <c r="E594" s="1"/>
      <c r="F594" s="3"/>
      <c r="G594" s="1"/>
      <c r="H594" s="1"/>
      <c r="I594" s="3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1"/>
      <c r="C595" s="1"/>
      <c r="D595" s="1"/>
      <c r="E595" s="1"/>
      <c r="F595" s="3"/>
      <c r="G595" s="1"/>
      <c r="H595" s="1"/>
      <c r="I595" s="3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1"/>
      <c r="C596" s="1"/>
      <c r="D596" s="1"/>
      <c r="E596" s="1"/>
      <c r="F596" s="3"/>
      <c r="G596" s="1"/>
      <c r="H596" s="1"/>
      <c r="I596" s="3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1"/>
      <c r="C597" s="1"/>
      <c r="D597" s="1"/>
      <c r="E597" s="1"/>
      <c r="F597" s="3"/>
      <c r="G597" s="1"/>
      <c r="H597" s="1"/>
      <c r="I597" s="3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1"/>
      <c r="C598" s="1"/>
      <c r="D598" s="1"/>
      <c r="E598" s="1"/>
      <c r="F598" s="3"/>
      <c r="G598" s="1"/>
      <c r="H598" s="1"/>
      <c r="I598" s="3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1"/>
      <c r="C599" s="1"/>
      <c r="D599" s="1"/>
      <c r="E599" s="1"/>
      <c r="F599" s="3"/>
      <c r="G599" s="1"/>
      <c r="H599" s="1"/>
      <c r="I599" s="3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1"/>
      <c r="C600" s="1"/>
      <c r="D600" s="1"/>
      <c r="E600" s="1"/>
      <c r="F600" s="3"/>
      <c r="G600" s="1"/>
      <c r="H600" s="1"/>
      <c r="I600" s="3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1"/>
      <c r="C601" s="1"/>
      <c r="D601" s="1"/>
      <c r="E601" s="1"/>
      <c r="F601" s="3"/>
      <c r="G601" s="1"/>
      <c r="H601" s="1"/>
      <c r="I601" s="3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1"/>
      <c r="C602" s="1"/>
      <c r="D602" s="1"/>
      <c r="E602" s="1"/>
      <c r="F602" s="3"/>
      <c r="G602" s="1"/>
      <c r="H602" s="1"/>
      <c r="I602" s="3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1"/>
      <c r="C603" s="1"/>
      <c r="D603" s="1"/>
      <c r="E603" s="1"/>
      <c r="F603" s="3"/>
      <c r="G603" s="1"/>
      <c r="H603" s="1"/>
      <c r="I603" s="3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1"/>
      <c r="C604" s="1"/>
      <c r="D604" s="1"/>
      <c r="E604" s="1"/>
      <c r="F604" s="3"/>
      <c r="G604" s="1"/>
      <c r="H604" s="1"/>
      <c r="I604" s="3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1"/>
      <c r="C605" s="1"/>
      <c r="D605" s="1"/>
      <c r="E605" s="1"/>
      <c r="F605" s="3"/>
      <c r="G605" s="1"/>
      <c r="H605" s="1"/>
      <c r="I605" s="3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1"/>
      <c r="C606" s="1"/>
      <c r="D606" s="1"/>
      <c r="E606" s="1"/>
      <c r="F606" s="3"/>
      <c r="G606" s="1"/>
      <c r="H606" s="1"/>
      <c r="I606" s="3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1"/>
      <c r="C607" s="1"/>
      <c r="D607" s="1"/>
      <c r="E607" s="1"/>
      <c r="F607" s="3"/>
      <c r="G607" s="1"/>
      <c r="H607" s="1"/>
      <c r="I607" s="3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1"/>
      <c r="C608" s="1"/>
      <c r="D608" s="1"/>
      <c r="E608" s="1"/>
      <c r="F608" s="3"/>
      <c r="G608" s="1"/>
      <c r="H608" s="1"/>
      <c r="I608" s="3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1"/>
      <c r="C609" s="1"/>
      <c r="D609" s="1"/>
      <c r="E609" s="1"/>
      <c r="F609" s="3"/>
      <c r="G609" s="1"/>
      <c r="H609" s="1"/>
      <c r="I609" s="3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1"/>
      <c r="C610" s="1"/>
      <c r="D610" s="1"/>
      <c r="E610" s="1"/>
      <c r="F610" s="3"/>
      <c r="G610" s="1"/>
      <c r="H610" s="1"/>
      <c r="I610" s="3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1"/>
      <c r="C611" s="1"/>
      <c r="D611" s="1"/>
      <c r="E611" s="1"/>
      <c r="F611" s="3"/>
      <c r="G611" s="1"/>
      <c r="H611" s="1"/>
      <c r="I611" s="3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1"/>
      <c r="C612" s="1"/>
      <c r="D612" s="1"/>
      <c r="E612" s="1"/>
      <c r="F612" s="3"/>
      <c r="G612" s="1"/>
      <c r="H612" s="1"/>
      <c r="I612" s="3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1"/>
      <c r="C613" s="1"/>
      <c r="D613" s="1"/>
      <c r="E613" s="1"/>
      <c r="F613" s="3"/>
      <c r="G613" s="1"/>
      <c r="H613" s="1"/>
      <c r="I613" s="3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1"/>
      <c r="C614" s="1"/>
      <c r="D614" s="1"/>
      <c r="E614" s="1"/>
      <c r="F614" s="3"/>
      <c r="G614" s="1"/>
      <c r="H614" s="1"/>
      <c r="I614" s="3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1"/>
      <c r="C615" s="1"/>
      <c r="D615" s="1"/>
      <c r="E615" s="1"/>
      <c r="F615" s="3"/>
      <c r="G615" s="1"/>
      <c r="H615" s="1"/>
      <c r="I615" s="3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1"/>
      <c r="C616" s="1"/>
      <c r="D616" s="1"/>
      <c r="E616" s="1"/>
      <c r="F616" s="3"/>
      <c r="G616" s="1"/>
      <c r="H616" s="1"/>
      <c r="I616" s="3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1"/>
      <c r="C617" s="1"/>
      <c r="D617" s="1"/>
      <c r="E617" s="1"/>
      <c r="F617" s="3"/>
      <c r="G617" s="1"/>
      <c r="H617" s="1"/>
      <c r="I617" s="3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1"/>
      <c r="C618" s="1"/>
      <c r="D618" s="1"/>
      <c r="E618" s="1"/>
      <c r="F618" s="3"/>
      <c r="G618" s="1"/>
      <c r="H618" s="1"/>
      <c r="I618" s="3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1"/>
      <c r="C619" s="1"/>
      <c r="D619" s="1"/>
      <c r="E619" s="1"/>
      <c r="F619" s="3"/>
      <c r="G619" s="1"/>
      <c r="H619" s="1"/>
      <c r="I619" s="3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1"/>
      <c r="C620" s="1"/>
      <c r="D620" s="1"/>
      <c r="E620" s="1"/>
      <c r="F620" s="3"/>
      <c r="G620" s="1"/>
      <c r="H620" s="1"/>
      <c r="I620" s="3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1"/>
      <c r="C621" s="1"/>
      <c r="D621" s="1"/>
      <c r="E621" s="1"/>
      <c r="F621" s="3"/>
      <c r="G621" s="1"/>
      <c r="H621" s="1"/>
      <c r="I621" s="3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1"/>
      <c r="C622" s="1"/>
      <c r="D622" s="1"/>
      <c r="E622" s="1"/>
      <c r="F622" s="3"/>
      <c r="G622" s="1"/>
      <c r="H622" s="1"/>
      <c r="I622" s="3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1"/>
      <c r="C623" s="1"/>
      <c r="D623" s="1"/>
      <c r="E623" s="1"/>
      <c r="F623" s="3"/>
      <c r="G623" s="1"/>
      <c r="H623" s="1"/>
      <c r="I623" s="3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1"/>
      <c r="C624" s="1"/>
      <c r="D624" s="1"/>
      <c r="E624" s="1"/>
      <c r="F624" s="3"/>
      <c r="G624" s="1"/>
      <c r="H624" s="1"/>
      <c r="I624" s="3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1"/>
      <c r="C625" s="1"/>
      <c r="D625" s="1"/>
      <c r="E625" s="1"/>
      <c r="F625" s="3"/>
      <c r="G625" s="1"/>
      <c r="H625" s="1"/>
      <c r="I625" s="3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1"/>
      <c r="C626" s="1"/>
      <c r="D626" s="1"/>
      <c r="E626" s="1"/>
      <c r="F626" s="3"/>
      <c r="G626" s="1"/>
      <c r="H626" s="1"/>
      <c r="I626" s="3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1"/>
      <c r="C627" s="1"/>
      <c r="D627" s="1"/>
      <c r="E627" s="1"/>
      <c r="F627" s="3"/>
      <c r="G627" s="1"/>
      <c r="H627" s="1"/>
      <c r="I627" s="3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1"/>
      <c r="C628" s="1"/>
      <c r="D628" s="1"/>
      <c r="E628" s="1"/>
      <c r="F628" s="3"/>
      <c r="G628" s="1"/>
      <c r="H628" s="1"/>
      <c r="I628" s="3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1"/>
      <c r="C629" s="1"/>
      <c r="D629" s="1"/>
      <c r="E629" s="1"/>
      <c r="F629" s="3"/>
      <c r="G629" s="1"/>
      <c r="H629" s="1"/>
      <c r="I629" s="3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1"/>
      <c r="C630" s="1"/>
      <c r="D630" s="1"/>
      <c r="E630" s="1"/>
      <c r="F630" s="3"/>
      <c r="G630" s="1"/>
      <c r="H630" s="1"/>
      <c r="I630" s="3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1"/>
      <c r="C631" s="1"/>
      <c r="D631" s="1"/>
      <c r="E631" s="1"/>
      <c r="F631" s="3"/>
      <c r="G631" s="1"/>
      <c r="H631" s="1"/>
      <c r="I631" s="3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1"/>
      <c r="C632" s="1"/>
      <c r="D632" s="1"/>
      <c r="E632" s="1"/>
      <c r="F632" s="3"/>
      <c r="G632" s="1"/>
      <c r="H632" s="1"/>
      <c r="I632" s="3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1"/>
      <c r="C633" s="1"/>
      <c r="D633" s="1"/>
      <c r="E633" s="1"/>
      <c r="F633" s="3"/>
      <c r="G633" s="1"/>
      <c r="H633" s="1"/>
      <c r="I633" s="3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1"/>
      <c r="C634" s="1"/>
      <c r="D634" s="1"/>
      <c r="E634" s="1"/>
      <c r="F634" s="3"/>
      <c r="G634" s="1"/>
      <c r="H634" s="1"/>
      <c r="I634" s="3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1"/>
      <c r="C635" s="1"/>
      <c r="D635" s="1"/>
      <c r="E635" s="1"/>
      <c r="F635" s="3"/>
      <c r="G635" s="1"/>
      <c r="H635" s="1"/>
      <c r="I635" s="3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1"/>
      <c r="C636" s="1"/>
      <c r="D636" s="1"/>
      <c r="E636" s="1"/>
      <c r="F636" s="3"/>
      <c r="G636" s="1"/>
      <c r="H636" s="1"/>
      <c r="I636" s="3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1"/>
      <c r="C637" s="1"/>
      <c r="D637" s="1"/>
      <c r="E637" s="1"/>
      <c r="F637" s="3"/>
      <c r="G637" s="1"/>
      <c r="H637" s="1"/>
      <c r="I637" s="3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1"/>
      <c r="C638" s="1"/>
      <c r="D638" s="1"/>
      <c r="E638" s="1"/>
      <c r="F638" s="3"/>
      <c r="G638" s="1"/>
      <c r="H638" s="1"/>
      <c r="I638" s="3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1"/>
      <c r="C639" s="1"/>
      <c r="D639" s="1"/>
      <c r="E639" s="1"/>
      <c r="F639" s="3"/>
      <c r="G639" s="1"/>
      <c r="H639" s="1"/>
      <c r="I639" s="3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1"/>
      <c r="C640" s="1"/>
      <c r="D640" s="1"/>
      <c r="E640" s="1"/>
      <c r="F640" s="3"/>
      <c r="G640" s="1"/>
      <c r="H640" s="1"/>
      <c r="I640" s="3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1"/>
      <c r="C641" s="1"/>
      <c r="D641" s="1"/>
      <c r="E641" s="1"/>
      <c r="F641" s="3"/>
      <c r="G641" s="1"/>
      <c r="H641" s="1"/>
      <c r="I641" s="3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1"/>
      <c r="C642" s="1"/>
      <c r="D642" s="1"/>
      <c r="E642" s="1"/>
      <c r="F642" s="3"/>
      <c r="G642" s="1"/>
      <c r="H642" s="1"/>
      <c r="I642" s="3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1"/>
      <c r="C643" s="1"/>
      <c r="D643" s="1"/>
      <c r="E643" s="1"/>
      <c r="F643" s="3"/>
      <c r="G643" s="1"/>
      <c r="H643" s="1"/>
      <c r="I643" s="3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1"/>
      <c r="C644" s="1"/>
      <c r="D644" s="1"/>
      <c r="E644" s="1"/>
      <c r="F644" s="3"/>
      <c r="G644" s="1"/>
      <c r="H644" s="1"/>
      <c r="I644" s="3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1"/>
      <c r="C645" s="1"/>
      <c r="D645" s="1"/>
      <c r="E645" s="1"/>
      <c r="F645" s="3"/>
      <c r="G645" s="1"/>
      <c r="H645" s="1"/>
      <c r="I645" s="3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1"/>
      <c r="C646" s="1"/>
      <c r="D646" s="1"/>
      <c r="E646" s="1"/>
      <c r="F646" s="3"/>
      <c r="G646" s="1"/>
      <c r="H646" s="1"/>
      <c r="I646" s="3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1"/>
      <c r="C647" s="1"/>
      <c r="D647" s="1"/>
      <c r="E647" s="1"/>
      <c r="F647" s="3"/>
      <c r="G647" s="1"/>
      <c r="H647" s="1"/>
      <c r="I647" s="3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1"/>
      <c r="C648" s="1"/>
      <c r="D648" s="1"/>
      <c r="E648" s="1"/>
      <c r="F648" s="3"/>
      <c r="G648" s="1"/>
      <c r="H648" s="1"/>
      <c r="I648" s="3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1"/>
      <c r="C649" s="1"/>
      <c r="D649" s="1"/>
      <c r="E649" s="1"/>
      <c r="F649" s="3"/>
      <c r="G649" s="1"/>
      <c r="H649" s="1"/>
      <c r="I649" s="3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1"/>
      <c r="C650" s="1"/>
      <c r="D650" s="1"/>
      <c r="E650" s="1"/>
      <c r="F650" s="3"/>
      <c r="G650" s="1"/>
      <c r="H650" s="1"/>
      <c r="I650" s="3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1"/>
      <c r="C651" s="1"/>
      <c r="D651" s="1"/>
      <c r="E651" s="1"/>
      <c r="F651" s="3"/>
      <c r="G651" s="1"/>
      <c r="H651" s="1"/>
      <c r="I651" s="3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1"/>
      <c r="C652" s="1"/>
      <c r="D652" s="1"/>
      <c r="E652" s="1"/>
      <c r="F652" s="3"/>
      <c r="G652" s="1"/>
      <c r="H652" s="1"/>
      <c r="I652" s="3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1"/>
      <c r="C653" s="1"/>
      <c r="D653" s="1"/>
      <c r="E653" s="1"/>
      <c r="F653" s="3"/>
      <c r="G653" s="1"/>
      <c r="H653" s="1"/>
      <c r="I653" s="3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1"/>
      <c r="C654" s="1"/>
      <c r="D654" s="1"/>
      <c r="E654" s="1"/>
      <c r="F654" s="3"/>
      <c r="G654" s="1"/>
      <c r="H654" s="1"/>
      <c r="I654" s="3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1"/>
      <c r="C655" s="1"/>
      <c r="D655" s="1"/>
      <c r="E655" s="1"/>
      <c r="F655" s="3"/>
      <c r="G655" s="1"/>
      <c r="H655" s="1"/>
      <c r="I655" s="3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1"/>
      <c r="C656" s="1"/>
      <c r="D656" s="1"/>
      <c r="E656" s="1"/>
      <c r="F656" s="3"/>
      <c r="G656" s="1"/>
      <c r="H656" s="1"/>
      <c r="I656" s="3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1"/>
      <c r="C657" s="1"/>
      <c r="D657" s="1"/>
      <c r="E657" s="1"/>
      <c r="F657" s="3"/>
      <c r="G657" s="1"/>
      <c r="H657" s="1"/>
      <c r="I657" s="3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1"/>
      <c r="C658" s="1"/>
      <c r="D658" s="1"/>
      <c r="E658" s="1"/>
      <c r="F658" s="3"/>
      <c r="G658" s="1"/>
      <c r="H658" s="1"/>
      <c r="I658" s="3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1"/>
      <c r="C659" s="1"/>
      <c r="D659" s="1"/>
      <c r="E659" s="1"/>
      <c r="F659" s="3"/>
      <c r="G659" s="1"/>
      <c r="H659" s="1"/>
      <c r="I659" s="3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1"/>
      <c r="C660" s="1"/>
      <c r="D660" s="1"/>
      <c r="E660" s="1"/>
      <c r="F660" s="3"/>
      <c r="G660" s="1"/>
      <c r="H660" s="1"/>
      <c r="I660" s="3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1"/>
      <c r="C661" s="1"/>
      <c r="D661" s="1"/>
      <c r="E661" s="1"/>
      <c r="F661" s="3"/>
      <c r="G661" s="1"/>
      <c r="H661" s="1"/>
      <c r="I661" s="3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1"/>
      <c r="C662" s="1"/>
      <c r="D662" s="1"/>
      <c r="E662" s="1"/>
      <c r="F662" s="3"/>
      <c r="G662" s="1"/>
      <c r="H662" s="1"/>
      <c r="I662" s="3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1"/>
      <c r="C663" s="1"/>
      <c r="D663" s="1"/>
      <c r="E663" s="1"/>
      <c r="F663" s="3"/>
      <c r="G663" s="1"/>
      <c r="H663" s="1"/>
      <c r="I663" s="3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1"/>
      <c r="C664" s="1"/>
      <c r="D664" s="1"/>
      <c r="E664" s="1"/>
      <c r="F664" s="3"/>
      <c r="G664" s="1"/>
      <c r="H664" s="1"/>
      <c r="I664" s="3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1"/>
      <c r="C665" s="1"/>
      <c r="D665" s="1"/>
      <c r="E665" s="1"/>
      <c r="F665" s="3"/>
      <c r="G665" s="1"/>
      <c r="H665" s="1"/>
      <c r="I665" s="3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1"/>
      <c r="C666" s="1"/>
      <c r="D666" s="1"/>
      <c r="E666" s="1"/>
      <c r="F666" s="3"/>
      <c r="G666" s="1"/>
      <c r="H666" s="1"/>
      <c r="I666" s="3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1"/>
      <c r="C667" s="1"/>
      <c r="D667" s="1"/>
      <c r="E667" s="1"/>
      <c r="F667" s="3"/>
      <c r="G667" s="1"/>
      <c r="H667" s="1"/>
      <c r="I667" s="3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1"/>
      <c r="C668" s="1"/>
      <c r="D668" s="1"/>
      <c r="E668" s="1"/>
      <c r="F668" s="3"/>
      <c r="G668" s="1"/>
      <c r="H668" s="1"/>
      <c r="I668" s="3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1"/>
      <c r="C669" s="1"/>
      <c r="D669" s="1"/>
      <c r="E669" s="1"/>
      <c r="F669" s="3"/>
      <c r="G669" s="1"/>
      <c r="H669" s="1"/>
      <c r="I669" s="3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1"/>
      <c r="C670" s="1"/>
      <c r="D670" s="1"/>
      <c r="E670" s="1"/>
      <c r="F670" s="3"/>
      <c r="G670" s="1"/>
      <c r="H670" s="1"/>
      <c r="I670" s="3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1"/>
      <c r="C671" s="1"/>
      <c r="D671" s="1"/>
      <c r="E671" s="1"/>
      <c r="F671" s="3"/>
      <c r="G671" s="1"/>
      <c r="H671" s="1"/>
      <c r="I671" s="3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1"/>
      <c r="C672" s="1"/>
      <c r="D672" s="1"/>
      <c r="E672" s="1"/>
      <c r="F672" s="3"/>
      <c r="G672" s="1"/>
      <c r="H672" s="1"/>
      <c r="I672" s="3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1"/>
      <c r="C673" s="1"/>
      <c r="D673" s="1"/>
      <c r="E673" s="1"/>
      <c r="F673" s="3"/>
      <c r="G673" s="1"/>
      <c r="H673" s="1"/>
      <c r="I673" s="3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1"/>
      <c r="C674" s="1"/>
      <c r="D674" s="1"/>
      <c r="E674" s="1"/>
      <c r="F674" s="3"/>
      <c r="G674" s="1"/>
      <c r="H674" s="1"/>
      <c r="I674" s="3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1"/>
      <c r="C675" s="1"/>
      <c r="D675" s="1"/>
      <c r="E675" s="1"/>
      <c r="F675" s="3"/>
      <c r="G675" s="1"/>
      <c r="H675" s="1"/>
      <c r="I675" s="3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1"/>
      <c r="C676" s="1"/>
      <c r="D676" s="1"/>
      <c r="E676" s="1"/>
      <c r="F676" s="3"/>
      <c r="G676" s="1"/>
      <c r="H676" s="1"/>
      <c r="I676" s="3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1"/>
      <c r="C677" s="1"/>
      <c r="D677" s="1"/>
      <c r="E677" s="1"/>
      <c r="F677" s="3"/>
      <c r="G677" s="1"/>
      <c r="H677" s="1"/>
      <c r="I677" s="3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1"/>
      <c r="C678" s="1"/>
      <c r="D678" s="1"/>
      <c r="E678" s="1"/>
      <c r="F678" s="3"/>
      <c r="G678" s="1"/>
      <c r="H678" s="1"/>
      <c r="I678" s="3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1"/>
      <c r="C679" s="1"/>
      <c r="D679" s="1"/>
      <c r="E679" s="1"/>
      <c r="F679" s="3"/>
      <c r="G679" s="1"/>
      <c r="H679" s="1"/>
      <c r="I679" s="3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1"/>
      <c r="C680" s="1"/>
      <c r="D680" s="1"/>
      <c r="E680" s="1"/>
      <c r="F680" s="3"/>
      <c r="G680" s="1"/>
      <c r="H680" s="1"/>
      <c r="I680" s="3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1"/>
      <c r="C681" s="1"/>
      <c r="D681" s="1"/>
      <c r="E681" s="1"/>
      <c r="F681" s="3"/>
      <c r="G681" s="1"/>
      <c r="H681" s="1"/>
      <c r="I681" s="3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1"/>
      <c r="C682" s="1"/>
      <c r="D682" s="1"/>
      <c r="E682" s="1"/>
      <c r="F682" s="3"/>
      <c r="G682" s="1"/>
      <c r="H682" s="1"/>
      <c r="I682" s="3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1"/>
      <c r="C683" s="1"/>
      <c r="D683" s="1"/>
      <c r="E683" s="1"/>
      <c r="F683" s="3"/>
      <c r="G683" s="1"/>
      <c r="H683" s="1"/>
      <c r="I683" s="3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1"/>
      <c r="C684" s="1"/>
      <c r="D684" s="1"/>
      <c r="E684" s="1"/>
      <c r="F684" s="3"/>
      <c r="G684" s="1"/>
      <c r="H684" s="1"/>
      <c r="I684" s="3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1"/>
      <c r="C685" s="1"/>
      <c r="D685" s="1"/>
      <c r="E685" s="1"/>
      <c r="F685" s="3"/>
      <c r="G685" s="1"/>
      <c r="H685" s="1"/>
      <c r="I685" s="3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1"/>
      <c r="C686" s="1"/>
      <c r="D686" s="1"/>
      <c r="E686" s="1"/>
      <c r="F686" s="3"/>
      <c r="G686" s="1"/>
      <c r="H686" s="1"/>
      <c r="I686" s="3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1"/>
      <c r="C687" s="1"/>
      <c r="D687" s="1"/>
      <c r="E687" s="1"/>
      <c r="F687" s="3"/>
      <c r="G687" s="1"/>
      <c r="H687" s="1"/>
      <c r="I687" s="3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1"/>
      <c r="C688" s="1"/>
      <c r="D688" s="1"/>
      <c r="E688" s="1"/>
      <c r="F688" s="3"/>
      <c r="G688" s="1"/>
      <c r="H688" s="1"/>
      <c r="I688" s="3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1"/>
      <c r="C689" s="1"/>
      <c r="D689" s="1"/>
      <c r="E689" s="1"/>
      <c r="F689" s="3"/>
      <c r="G689" s="1"/>
      <c r="H689" s="1"/>
      <c r="I689" s="3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1"/>
      <c r="C690" s="1"/>
      <c r="D690" s="1"/>
      <c r="E690" s="1"/>
      <c r="F690" s="3"/>
      <c r="G690" s="1"/>
      <c r="H690" s="1"/>
      <c r="I690" s="3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1"/>
      <c r="C691" s="1"/>
      <c r="D691" s="1"/>
      <c r="E691" s="1"/>
      <c r="F691" s="3"/>
      <c r="G691" s="1"/>
      <c r="H691" s="1"/>
      <c r="I691" s="3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1"/>
      <c r="C692" s="1"/>
      <c r="D692" s="1"/>
      <c r="E692" s="1"/>
      <c r="F692" s="3"/>
      <c r="G692" s="1"/>
      <c r="H692" s="1"/>
      <c r="I692" s="3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1"/>
      <c r="C693" s="1"/>
      <c r="D693" s="1"/>
      <c r="E693" s="1"/>
      <c r="F693" s="3"/>
      <c r="G693" s="1"/>
      <c r="H693" s="1"/>
      <c r="I693" s="3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1"/>
      <c r="C694" s="1"/>
      <c r="D694" s="1"/>
      <c r="E694" s="1"/>
      <c r="F694" s="3"/>
      <c r="G694" s="1"/>
      <c r="H694" s="1"/>
      <c r="I694" s="3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1"/>
      <c r="C695" s="1"/>
      <c r="D695" s="1"/>
      <c r="E695" s="1"/>
      <c r="F695" s="3"/>
      <c r="G695" s="1"/>
      <c r="H695" s="1"/>
      <c r="I695" s="3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1"/>
      <c r="C696" s="1"/>
      <c r="D696" s="1"/>
      <c r="E696" s="1"/>
      <c r="F696" s="3"/>
      <c r="G696" s="1"/>
      <c r="H696" s="1"/>
      <c r="I696" s="3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1"/>
      <c r="C697" s="1"/>
      <c r="D697" s="1"/>
      <c r="E697" s="1"/>
      <c r="F697" s="3"/>
      <c r="G697" s="1"/>
      <c r="H697" s="1"/>
      <c r="I697" s="3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1"/>
      <c r="C698" s="1"/>
      <c r="D698" s="1"/>
      <c r="E698" s="1"/>
      <c r="F698" s="3"/>
      <c r="G698" s="1"/>
      <c r="H698" s="1"/>
      <c r="I698" s="3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1"/>
      <c r="C699" s="1"/>
      <c r="D699" s="1"/>
      <c r="E699" s="1"/>
      <c r="F699" s="3"/>
      <c r="G699" s="1"/>
      <c r="H699" s="1"/>
      <c r="I699" s="3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1"/>
      <c r="C700" s="1"/>
      <c r="D700" s="1"/>
      <c r="E700" s="1"/>
      <c r="F700" s="3"/>
      <c r="G700" s="1"/>
      <c r="H700" s="1"/>
      <c r="I700" s="3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1"/>
      <c r="C701" s="1"/>
      <c r="D701" s="1"/>
      <c r="E701" s="1"/>
      <c r="F701" s="3"/>
      <c r="G701" s="1"/>
      <c r="H701" s="1"/>
      <c r="I701" s="3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1"/>
      <c r="C702" s="1"/>
      <c r="D702" s="1"/>
      <c r="E702" s="1"/>
      <c r="F702" s="3"/>
      <c r="G702" s="1"/>
      <c r="H702" s="1"/>
      <c r="I702" s="3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1"/>
      <c r="C703" s="1"/>
      <c r="D703" s="1"/>
      <c r="E703" s="1"/>
      <c r="F703" s="3"/>
      <c r="G703" s="1"/>
      <c r="H703" s="1"/>
      <c r="I703" s="3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1"/>
      <c r="C704" s="1"/>
      <c r="D704" s="1"/>
      <c r="E704" s="1"/>
      <c r="F704" s="3"/>
      <c r="G704" s="1"/>
      <c r="H704" s="1"/>
      <c r="I704" s="3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1"/>
      <c r="C705" s="1"/>
      <c r="D705" s="1"/>
      <c r="E705" s="1"/>
      <c r="F705" s="3"/>
      <c r="G705" s="1"/>
      <c r="H705" s="1"/>
      <c r="I705" s="3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1"/>
      <c r="C706" s="1"/>
      <c r="D706" s="1"/>
      <c r="E706" s="1"/>
      <c r="F706" s="3"/>
      <c r="G706" s="1"/>
      <c r="H706" s="1"/>
      <c r="I706" s="3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1"/>
      <c r="C707" s="1"/>
      <c r="D707" s="1"/>
      <c r="E707" s="1"/>
      <c r="F707" s="3"/>
      <c r="G707" s="1"/>
      <c r="H707" s="1"/>
      <c r="I707" s="3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1"/>
      <c r="C708" s="1"/>
      <c r="D708" s="1"/>
      <c r="E708" s="1"/>
      <c r="F708" s="3"/>
      <c r="G708" s="1"/>
      <c r="H708" s="1"/>
      <c r="I708" s="3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1"/>
      <c r="C709" s="1"/>
      <c r="D709" s="1"/>
      <c r="E709" s="1"/>
      <c r="F709" s="3"/>
      <c r="G709" s="1"/>
      <c r="H709" s="1"/>
      <c r="I709" s="3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1"/>
      <c r="C710" s="1"/>
      <c r="D710" s="1"/>
      <c r="E710" s="1"/>
      <c r="F710" s="3"/>
      <c r="G710" s="1"/>
      <c r="H710" s="1"/>
      <c r="I710" s="3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1"/>
      <c r="C711" s="1"/>
      <c r="D711" s="1"/>
      <c r="E711" s="1"/>
      <c r="F711" s="3"/>
      <c r="G711" s="1"/>
      <c r="H711" s="1"/>
      <c r="I711" s="3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1"/>
      <c r="C712" s="1"/>
      <c r="D712" s="1"/>
      <c r="E712" s="1"/>
      <c r="F712" s="3"/>
      <c r="G712" s="1"/>
      <c r="H712" s="1"/>
      <c r="I712" s="3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1"/>
      <c r="C713" s="1"/>
      <c r="D713" s="1"/>
      <c r="E713" s="1"/>
      <c r="F713" s="3"/>
      <c r="G713" s="1"/>
      <c r="H713" s="1"/>
      <c r="I713" s="3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1"/>
      <c r="C714" s="1"/>
      <c r="D714" s="1"/>
      <c r="E714" s="1"/>
      <c r="F714" s="3"/>
      <c r="G714" s="1"/>
      <c r="H714" s="1"/>
      <c r="I714" s="3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1"/>
      <c r="C715" s="1"/>
      <c r="D715" s="1"/>
      <c r="E715" s="1"/>
      <c r="F715" s="3"/>
      <c r="G715" s="1"/>
      <c r="H715" s="1"/>
      <c r="I715" s="3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1"/>
      <c r="C716" s="1"/>
      <c r="D716" s="1"/>
      <c r="E716" s="1"/>
      <c r="F716" s="3"/>
      <c r="G716" s="1"/>
      <c r="H716" s="1"/>
      <c r="I716" s="3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1"/>
      <c r="C717" s="1"/>
      <c r="D717" s="1"/>
      <c r="E717" s="1"/>
      <c r="F717" s="3"/>
      <c r="G717" s="1"/>
      <c r="H717" s="1"/>
      <c r="I717" s="3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1"/>
      <c r="C718" s="1"/>
      <c r="D718" s="1"/>
      <c r="E718" s="1"/>
      <c r="F718" s="3"/>
      <c r="G718" s="1"/>
      <c r="H718" s="1"/>
      <c r="I718" s="3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1"/>
      <c r="C719" s="1"/>
      <c r="D719" s="1"/>
      <c r="E719" s="1"/>
      <c r="F719" s="3"/>
      <c r="G719" s="1"/>
      <c r="H719" s="1"/>
      <c r="I719" s="3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1"/>
      <c r="C720" s="1"/>
      <c r="D720" s="1"/>
      <c r="E720" s="1"/>
      <c r="F720" s="3"/>
      <c r="G720" s="1"/>
      <c r="H720" s="1"/>
      <c r="I720" s="3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1"/>
      <c r="C721" s="1"/>
      <c r="D721" s="1"/>
      <c r="E721" s="1"/>
      <c r="F721" s="3"/>
      <c r="G721" s="1"/>
      <c r="H721" s="1"/>
      <c r="I721" s="3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1"/>
      <c r="C722" s="1"/>
      <c r="D722" s="1"/>
      <c r="E722" s="1"/>
      <c r="F722" s="3"/>
      <c r="G722" s="1"/>
      <c r="H722" s="1"/>
      <c r="I722" s="3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1"/>
      <c r="C723" s="1"/>
      <c r="D723" s="1"/>
      <c r="E723" s="1"/>
      <c r="F723" s="3"/>
      <c r="G723" s="1"/>
      <c r="H723" s="1"/>
      <c r="I723" s="3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1"/>
      <c r="C724" s="1"/>
      <c r="D724" s="1"/>
      <c r="E724" s="1"/>
      <c r="F724" s="3"/>
      <c r="G724" s="1"/>
      <c r="H724" s="1"/>
      <c r="I724" s="3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1"/>
      <c r="C725" s="1"/>
      <c r="D725" s="1"/>
      <c r="E725" s="1"/>
      <c r="F725" s="3"/>
      <c r="G725" s="1"/>
      <c r="H725" s="1"/>
      <c r="I725" s="3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1"/>
      <c r="C726" s="1"/>
      <c r="D726" s="1"/>
      <c r="E726" s="1"/>
      <c r="F726" s="3"/>
      <c r="G726" s="1"/>
      <c r="H726" s="1"/>
      <c r="I726" s="3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1"/>
      <c r="C727" s="1"/>
      <c r="D727" s="1"/>
      <c r="E727" s="1"/>
      <c r="F727" s="3"/>
      <c r="G727" s="1"/>
      <c r="H727" s="1"/>
      <c r="I727" s="3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1"/>
      <c r="C728" s="1"/>
      <c r="D728" s="1"/>
      <c r="E728" s="1"/>
      <c r="F728" s="3"/>
      <c r="G728" s="1"/>
      <c r="H728" s="1"/>
      <c r="I728" s="3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1"/>
      <c r="C729" s="1"/>
      <c r="D729" s="1"/>
      <c r="E729" s="1"/>
      <c r="F729" s="3"/>
      <c r="G729" s="1"/>
      <c r="H729" s="1"/>
      <c r="I729" s="3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1"/>
      <c r="C730" s="1"/>
      <c r="D730" s="1"/>
      <c r="E730" s="1"/>
      <c r="F730" s="3"/>
      <c r="G730" s="1"/>
      <c r="H730" s="1"/>
      <c r="I730" s="3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1"/>
      <c r="C731" s="1"/>
      <c r="D731" s="1"/>
      <c r="E731" s="1"/>
      <c r="F731" s="3"/>
      <c r="G731" s="1"/>
      <c r="H731" s="1"/>
      <c r="I731" s="3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1"/>
      <c r="C732" s="1"/>
      <c r="D732" s="1"/>
      <c r="E732" s="1"/>
      <c r="F732" s="3"/>
      <c r="G732" s="1"/>
      <c r="H732" s="1"/>
      <c r="I732" s="3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1"/>
      <c r="C733" s="1"/>
      <c r="D733" s="1"/>
      <c r="E733" s="1"/>
      <c r="F733" s="3"/>
      <c r="G733" s="1"/>
      <c r="H733" s="1"/>
      <c r="I733" s="3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1"/>
      <c r="C734" s="1"/>
      <c r="D734" s="1"/>
      <c r="E734" s="1"/>
      <c r="F734" s="3"/>
      <c r="G734" s="1"/>
      <c r="H734" s="1"/>
      <c r="I734" s="3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1"/>
      <c r="C735" s="1"/>
      <c r="D735" s="1"/>
      <c r="E735" s="1"/>
      <c r="F735" s="3"/>
      <c r="G735" s="1"/>
      <c r="H735" s="1"/>
      <c r="I735" s="3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1"/>
      <c r="C736" s="1"/>
      <c r="D736" s="1"/>
      <c r="E736" s="1"/>
      <c r="F736" s="3"/>
      <c r="G736" s="1"/>
      <c r="H736" s="1"/>
      <c r="I736" s="3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1"/>
      <c r="C737" s="1"/>
      <c r="D737" s="1"/>
      <c r="E737" s="1"/>
      <c r="F737" s="3"/>
      <c r="G737" s="1"/>
      <c r="H737" s="1"/>
      <c r="I737" s="3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1"/>
      <c r="C738" s="1"/>
      <c r="D738" s="1"/>
      <c r="E738" s="1"/>
      <c r="F738" s="3"/>
      <c r="G738" s="1"/>
      <c r="H738" s="1"/>
      <c r="I738" s="3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1"/>
      <c r="C739" s="1"/>
      <c r="D739" s="1"/>
      <c r="E739" s="1"/>
      <c r="F739" s="3"/>
      <c r="G739" s="1"/>
      <c r="H739" s="1"/>
      <c r="I739" s="3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1"/>
      <c r="C740" s="1"/>
      <c r="D740" s="1"/>
      <c r="E740" s="1"/>
      <c r="F740" s="3"/>
      <c r="G740" s="1"/>
      <c r="H740" s="1"/>
      <c r="I740" s="3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1"/>
      <c r="C741" s="1"/>
      <c r="D741" s="1"/>
      <c r="E741" s="1"/>
      <c r="F741" s="3"/>
      <c r="G741" s="1"/>
      <c r="H741" s="1"/>
      <c r="I741" s="3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1"/>
      <c r="C742" s="1"/>
      <c r="D742" s="1"/>
      <c r="E742" s="1"/>
      <c r="F742" s="3"/>
      <c r="G742" s="1"/>
      <c r="H742" s="1"/>
      <c r="I742" s="3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1"/>
      <c r="C743" s="1"/>
      <c r="D743" s="1"/>
      <c r="E743" s="1"/>
      <c r="F743" s="3"/>
      <c r="G743" s="1"/>
      <c r="H743" s="1"/>
      <c r="I743" s="3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1"/>
      <c r="C744" s="1"/>
      <c r="D744" s="1"/>
      <c r="E744" s="1"/>
      <c r="F744" s="3"/>
      <c r="G744" s="1"/>
      <c r="H744" s="1"/>
      <c r="I744" s="3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1"/>
      <c r="C745" s="1"/>
      <c r="D745" s="1"/>
      <c r="E745" s="1"/>
      <c r="F745" s="3"/>
      <c r="G745" s="1"/>
      <c r="H745" s="1"/>
      <c r="I745" s="3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1"/>
      <c r="C746" s="1"/>
      <c r="D746" s="1"/>
      <c r="E746" s="1"/>
      <c r="F746" s="3"/>
      <c r="G746" s="1"/>
      <c r="H746" s="1"/>
      <c r="I746" s="3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1"/>
      <c r="C747" s="1"/>
      <c r="D747" s="1"/>
      <c r="E747" s="1"/>
      <c r="F747" s="3"/>
      <c r="G747" s="1"/>
      <c r="H747" s="1"/>
      <c r="I747" s="3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1"/>
      <c r="C748" s="1"/>
      <c r="D748" s="1"/>
      <c r="E748" s="1"/>
      <c r="F748" s="3"/>
      <c r="G748" s="1"/>
      <c r="H748" s="1"/>
      <c r="I748" s="3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1"/>
      <c r="C749" s="1"/>
      <c r="D749" s="1"/>
      <c r="E749" s="1"/>
      <c r="F749" s="3"/>
      <c r="G749" s="1"/>
      <c r="H749" s="1"/>
      <c r="I749" s="3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1"/>
      <c r="C750" s="1"/>
      <c r="D750" s="1"/>
      <c r="E750" s="1"/>
      <c r="F750" s="3"/>
      <c r="G750" s="1"/>
      <c r="H750" s="1"/>
      <c r="I750" s="3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1"/>
      <c r="C751" s="1"/>
      <c r="D751" s="1"/>
      <c r="E751" s="1"/>
      <c r="F751" s="3"/>
      <c r="G751" s="1"/>
      <c r="H751" s="1"/>
      <c r="I751" s="3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1"/>
      <c r="C752" s="1"/>
      <c r="D752" s="1"/>
      <c r="E752" s="1"/>
      <c r="F752" s="3"/>
      <c r="G752" s="1"/>
      <c r="H752" s="1"/>
      <c r="I752" s="3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1"/>
      <c r="C753" s="1"/>
      <c r="D753" s="1"/>
      <c r="E753" s="1"/>
      <c r="F753" s="3"/>
      <c r="G753" s="1"/>
      <c r="H753" s="1"/>
      <c r="I753" s="3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1"/>
      <c r="C754" s="1"/>
      <c r="D754" s="1"/>
      <c r="E754" s="1"/>
      <c r="F754" s="3"/>
      <c r="G754" s="1"/>
      <c r="H754" s="1"/>
      <c r="I754" s="3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1"/>
      <c r="C755" s="1"/>
      <c r="D755" s="1"/>
      <c r="E755" s="1"/>
      <c r="F755" s="3"/>
      <c r="G755" s="1"/>
      <c r="H755" s="1"/>
      <c r="I755" s="3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1"/>
      <c r="C756" s="1"/>
      <c r="D756" s="1"/>
      <c r="E756" s="1"/>
      <c r="F756" s="3"/>
      <c r="G756" s="1"/>
      <c r="H756" s="1"/>
      <c r="I756" s="3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1"/>
      <c r="C757" s="1"/>
      <c r="D757" s="1"/>
      <c r="E757" s="1"/>
      <c r="F757" s="3"/>
      <c r="G757" s="1"/>
      <c r="H757" s="1"/>
      <c r="I757" s="3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1"/>
      <c r="C758" s="1"/>
      <c r="D758" s="1"/>
      <c r="E758" s="1"/>
      <c r="F758" s="3"/>
      <c r="G758" s="1"/>
      <c r="H758" s="1"/>
      <c r="I758" s="3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1"/>
      <c r="C759" s="1"/>
      <c r="D759" s="1"/>
      <c r="E759" s="1"/>
      <c r="F759" s="3"/>
      <c r="G759" s="1"/>
      <c r="H759" s="1"/>
      <c r="I759" s="3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1"/>
      <c r="C760" s="1"/>
      <c r="D760" s="1"/>
      <c r="E760" s="1"/>
      <c r="F760" s="3"/>
      <c r="G760" s="1"/>
      <c r="H760" s="1"/>
      <c r="I760" s="3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1"/>
      <c r="C761" s="1"/>
      <c r="D761" s="1"/>
      <c r="E761" s="1"/>
      <c r="F761" s="3"/>
      <c r="G761" s="1"/>
      <c r="H761" s="1"/>
      <c r="I761" s="3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1"/>
      <c r="C762" s="1"/>
      <c r="D762" s="1"/>
      <c r="E762" s="1"/>
      <c r="F762" s="3"/>
      <c r="G762" s="1"/>
      <c r="H762" s="1"/>
      <c r="I762" s="3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1"/>
      <c r="C763" s="1"/>
      <c r="D763" s="1"/>
      <c r="E763" s="1"/>
      <c r="F763" s="3"/>
      <c r="G763" s="1"/>
      <c r="H763" s="1"/>
      <c r="I763" s="3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1"/>
      <c r="C764" s="1"/>
      <c r="D764" s="1"/>
      <c r="E764" s="1"/>
      <c r="F764" s="3"/>
      <c r="G764" s="1"/>
      <c r="H764" s="1"/>
      <c r="I764" s="3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1"/>
      <c r="C765" s="1"/>
      <c r="D765" s="1"/>
      <c r="E765" s="1"/>
      <c r="F765" s="3"/>
      <c r="G765" s="1"/>
      <c r="H765" s="1"/>
      <c r="I765" s="3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1"/>
      <c r="C766" s="1"/>
      <c r="D766" s="1"/>
      <c r="E766" s="1"/>
      <c r="F766" s="3"/>
      <c r="G766" s="1"/>
      <c r="H766" s="1"/>
      <c r="I766" s="3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1"/>
      <c r="C767" s="1"/>
      <c r="D767" s="1"/>
      <c r="E767" s="1"/>
      <c r="F767" s="3"/>
      <c r="G767" s="1"/>
      <c r="H767" s="1"/>
      <c r="I767" s="3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1"/>
      <c r="C768" s="1"/>
      <c r="D768" s="1"/>
      <c r="E768" s="1"/>
      <c r="F768" s="3"/>
      <c r="G768" s="1"/>
      <c r="H768" s="1"/>
      <c r="I768" s="3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1"/>
      <c r="C769" s="1"/>
      <c r="D769" s="1"/>
      <c r="E769" s="1"/>
      <c r="F769" s="3"/>
      <c r="G769" s="1"/>
      <c r="H769" s="1"/>
      <c r="I769" s="3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1"/>
      <c r="C770" s="1"/>
      <c r="D770" s="1"/>
      <c r="E770" s="1"/>
      <c r="F770" s="3"/>
      <c r="G770" s="1"/>
      <c r="H770" s="1"/>
      <c r="I770" s="3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1"/>
      <c r="C771" s="1"/>
      <c r="D771" s="1"/>
      <c r="E771" s="1"/>
      <c r="F771" s="3"/>
      <c r="G771" s="1"/>
      <c r="H771" s="1"/>
      <c r="I771" s="3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1"/>
      <c r="C772" s="1"/>
      <c r="D772" s="1"/>
      <c r="E772" s="1"/>
      <c r="F772" s="3"/>
      <c r="G772" s="1"/>
      <c r="H772" s="1"/>
      <c r="I772" s="3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1"/>
      <c r="C773" s="1"/>
      <c r="D773" s="1"/>
      <c r="E773" s="1"/>
      <c r="F773" s="3"/>
      <c r="G773" s="1"/>
      <c r="H773" s="1"/>
      <c r="I773" s="3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1"/>
      <c r="C774" s="1"/>
      <c r="D774" s="1"/>
      <c r="E774" s="1"/>
      <c r="F774" s="3"/>
      <c r="G774" s="1"/>
      <c r="H774" s="1"/>
      <c r="I774" s="3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1"/>
      <c r="C775" s="1"/>
      <c r="D775" s="1"/>
      <c r="E775" s="1"/>
      <c r="F775" s="3"/>
      <c r="G775" s="1"/>
      <c r="H775" s="1"/>
      <c r="I775" s="3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1"/>
      <c r="C776" s="1"/>
      <c r="D776" s="1"/>
      <c r="E776" s="1"/>
      <c r="F776" s="3"/>
      <c r="G776" s="1"/>
      <c r="H776" s="1"/>
      <c r="I776" s="3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1"/>
      <c r="C777" s="1"/>
      <c r="D777" s="1"/>
      <c r="E777" s="1"/>
      <c r="F777" s="3"/>
      <c r="G777" s="1"/>
      <c r="H777" s="1"/>
      <c r="I777" s="3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1"/>
      <c r="C778" s="1"/>
      <c r="D778" s="1"/>
      <c r="E778" s="1"/>
      <c r="F778" s="3"/>
      <c r="G778" s="1"/>
      <c r="H778" s="1"/>
      <c r="I778" s="3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1"/>
      <c r="C779" s="1"/>
      <c r="D779" s="1"/>
      <c r="E779" s="1"/>
      <c r="F779" s="3"/>
      <c r="G779" s="1"/>
      <c r="H779" s="1"/>
      <c r="I779" s="3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1"/>
      <c r="C780" s="1"/>
      <c r="D780" s="1"/>
      <c r="E780" s="1"/>
      <c r="F780" s="3"/>
      <c r="G780" s="1"/>
      <c r="H780" s="1"/>
      <c r="I780" s="3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1"/>
      <c r="C781" s="1"/>
      <c r="D781" s="1"/>
      <c r="E781" s="1"/>
      <c r="F781" s="3"/>
      <c r="G781" s="1"/>
      <c r="H781" s="1"/>
      <c r="I781" s="3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1"/>
      <c r="C782" s="1"/>
      <c r="D782" s="1"/>
      <c r="E782" s="1"/>
      <c r="F782" s="3"/>
      <c r="G782" s="1"/>
      <c r="H782" s="1"/>
      <c r="I782" s="3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1"/>
      <c r="C783" s="1"/>
      <c r="D783" s="1"/>
      <c r="E783" s="1"/>
      <c r="F783" s="3"/>
      <c r="G783" s="1"/>
      <c r="H783" s="1"/>
      <c r="I783" s="3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1"/>
      <c r="C784" s="1"/>
      <c r="D784" s="1"/>
      <c r="E784" s="1"/>
      <c r="F784" s="3"/>
      <c r="G784" s="1"/>
      <c r="H784" s="1"/>
      <c r="I784" s="3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1"/>
      <c r="C785" s="1"/>
      <c r="D785" s="1"/>
      <c r="E785" s="1"/>
      <c r="F785" s="3"/>
      <c r="G785" s="1"/>
      <c r="H785" s="1"/>
      <c r="I785" s="3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1"/>
      <c r="C786" s="1"/>
      <c r="D786" s="1"/>
      <c r="E786" s="1"/>
      <c r="F786" s="3"/>
      <c r="G786" s="1"/>
      <c r="H786" s="1"/>
      <c r="I786" s="3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1"/>
      <c r="C787" s="1"/>
      <c r="D787" s="1"/>
      <c r="E787" s="1"/>
      <c r="F787" s="3"/>
      <c r="G787" s="1"/>
      <c r="H787" s="1"/>
      <c r="I787" s="3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1"/>
      <c r="C788" s="1"/>
      <c r="D788" s="1"/>
      <c r="E788" s="1"/>
      <c r="F788" s="3"/>
      <c r="G788" s="1"/>
      <c r="H788" s="1"/>
      <c r="I788" s="3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1"/>
      <c r="C789" s="1"/>
      <c r="D789" s="1"/>
      <c r="E789" s="1"/>
      <c r="F789" s="3"/>
      <c r="G789" s="1"/>
      <c r="H789" s="1"/>
      <c r="I789" s="3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1"/>
      <c r="C790" s="1"/>
      <c r="D790" s="1"/>
      <c r="E790" s="1"/>
      <c r="F790" s="3"/>
      <c r="G790" s="1"/>
      <c r="H790" s="1"/>
      <c r="I790" s="3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1"/>
      <c r="C791" s="1"/>
      <c r="D791" s="1"/>
      <c r="E791" s="1"/>
      <c r="F791" s="3"/>
      <c r="G791" s="1"/>
      <c r="H791" s="1"/>
      <c r="I791" s="3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1"/>
      <c r="C792" s="1"/>
      <c r="D792" s="1"/>
      <c r="E792" s="1"/>
      <c r="F792" s="3"/>
      <c r="G792" s="1"/>
      <c r="H792" s="1"/>
      <c r="I792" s="3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1"/>
      <c r="C793" s="1"/>
      <c r="D793" s="1"/>
      <c r="E793" s="1"/>
      <c r="F793" s="3"/>
      <c r="G793" s="1"/>
      <c r="H793" s="1"/>
      <c r="I793" s="3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1"/>
      <c r="C794" s="1"/>
      <c r="D794" s="1"/>
      <c r="E794" s="1"/>
      <c r="F794" s="3"/>
      <c r="G794" s="1"/>
      <c r="H794" s="1"/>
      <c r="I794" s="3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1"/>
      <c r="C795" s="1"/>
      <c r="D795" s="1"/>
      <c r="E795" s="1"/>
      <c r="F795" s="3"/>
      <c r="G795" s="1"/>
      <c r="H795" s="1"/>
      <c r="I795" s="3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1"/>
      <c r="C796" s="1"/>
      <c r="D796" s="1"/>
      <c r="E796" s="1"/>
      <c r="F796" s="3"/>
      <c r="G796" s="1"/>
      <c r="H796" s="1"/>
      <c r="I796" s="3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1"/>
      <c r="C797" s="1"/>
      <c r="D797" s="1"/>
      <c r="E797" s="1"/>
      <c r="F797" s="3"/>
      <c r="G797" s="1"/>
      <c r="H797" s="1"/>
      <c r="I797" s="3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1"/>
      <c r="C798" s="1"/>
      <c r="D798" s="1"/>
      <c r="E798" s="1"/>
      <c r="F798" s="3"/>
      <c r="G798" s="1"/>
      <c r="H798" s="1"/>
      <c r="I798" s="3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1"/>
      <c r="C799" s="1"/>
      <c r="D799" s="1"/>
      <c r="E799" s="1"/>
      <c r="F799" s="3"/>
      <c r="G799" s="1"/>
      <c r="H799" s="1"/>
      <c r="I799" s="3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1"/>
      <c r="C800" s="1"/>
      <c r="D800" s="1"/>
      <c r="E800" s="1"/>
      <c r="F800" s="3"/>
      <c r="G800" s="1"/>
      <c r="H800" s="1"/>
      <c r="I800" s="3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1"/>
      <c r="C801" s="1"/>
      <c r="D801" s="1"/>
      <c r="E801" s="1"/>
      <c r="F801" s="3"/>
      <c r="G801" s="1"/>
      <c r="H801" s="1"/>
      <c r="I801" s="3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1"/>
      <c r="C802" s="1"/>
      <c r="D802" s="1"/>
      <c r="E802" s="1"/>
      <c r="F802" s="3"/>
      <c r="G802" s="1"/>
      <c r="H802" s="1"/>
      <c r="I802" s="3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1"/>
      <c r="C803" s="1"/>
      <c r="D803" s="1"/>
      <c r="E803" s="1"/>
      <c r="F803" s="3"/>
      <c r="G803" s="1"/>
      <c r="H803" s="1"/>
      <c r="I803" s="3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1"/>
      <c r="C804" s="1"/>
      <c r="D804" s="1"/>
      <c r="E804" s="1"/>
      <c r="F804" s="3"/>
      <c r="G804" s="1"/>
      <c r="H804" s="1"/>
      <c r="I804" s="3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1"/>
      <c r="C805" s="1"/>
      <c r="D805" s="1"/>
      <c r="E805" s="1"/>
      <c r="F805" s="3"/>
      <c r="G805" s="1"/>
      <c r="H805" s="1"/>
      <c r="I805" s="3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1"/>
      <c r="C806" s="1"/>
      <c r="D806" s="1"/>
      <c r="E806" s="1"/>
      <c r="F806" s="3"/>
      <c r="G806" s="1"/>
      <c r="H806" s="1"/>
      <c r="I806" s="3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1"/>
      <c r="C807" s="1"/>
      <c r="D807" s="1"/>
      <c r="E807" s="1"/>
      <c r="F807" s="3"/>
      <c r="G807" s="1"/>
      <c r="H807" s="1"/>
      <c r="I807" s="3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1"/>
      <c r="C808" s="1"/>
      <c r="D808" s="1"/>
      <c r="E808" s="1"/>
      <c r="F808" s="3"/>
      <c r="G808" s="1"/>
      <c r="H808" s="1"/>
      <c r="I808" s="3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1"/>
      <c r="C809" s="1"/>
      <c r="D809" s="1"/>
      <c r="E809" s="1"/>
      <c r="F809" s="3"/>
      <c r="G809" s="1"/>
      <c r="H809" s="1"/>
      <c r="I809" s="3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1"/>
      <c r="C810" s="1"/>
      <c r="D810" s="1"/>
      <c r="E810" s="1"/>
      <c r="F810" s="3"/>
      <c r="G810" s="1"/>
      <c r="H810" s="1"/>
      <c r="I810" s="3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1"/>
      <c r="C811" s="1"/>
      <c r="D811" s="1"/>
      <c r="E811" s="1"/>
      <c r="F811" s="3"/>
      <c r="G811" s="1"/>
      <c r="H811" s="1"/>
      <c r="I811" s="3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1"/>
      <c r="C812" s="1"/>
      <c r="D812" s="1"/>
      <c r="E812" s="1"/>
      <c r="F812" s="3"/>
      <c r="G812" s="1"/>
      <c r="H812" s="1"/>
      <c r="I812" s="3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1"/>
      <c r="C813" s="1"/>
      <c r="D813" s="1"/>
      <c r="E813" s="1"/>
      <c r="F813" s="3"/>
      <c r="G813" s="1"/>
      <c r="H813" s="1"/>
      <c r="I813" s="3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1"/>
      <c r="C814" s="1"/>
      <c r="D814" s="1"/>
      <c r="E814" s="1"/>
      <c r="F814" s="3"/>
      <c r="G814" s="1"/>
      <c r="H814" s="1"/>
      <c r="I814" s="3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1"/>
      <c r="C815" s="1"/>
      <c r="D815" s="1"/>
      <c r="E815" s="1"/>
      <c r="F815" s="3"/>
      <c r="G815" s="1"/>
      <c r="H815" s="1"/>
      <c r="I815" s="3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1"/>
      <c r="C816" s="1"/>
      <c r="D816" s="1"/>
      <c r="E816" s="1"/>
      <c r="F816" s="3"/>
      <c r="G816" s="1"/>
      <c r="H816" s="1"/>
      <c r="I816" s="3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1"/>
      <c r="C817" s="1"/>
      <c r="D817" s="1"/>
      <c r="E817" s="1"/>
      <c r="F817" s="3"/>
      <c r="G817" s="1"/>
      <c r="H817" s="1"/>
      <c r="I817" s="3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1"/>
      <c r="C818" s="1"/>
      <c r="D818" s="1"/>
      <c r="E818" s="1"/>
      <c r="F818" s="3"/>
      <c r="G818" s="1"/>
      <c r="H818" s="1"/>
      <c r="I818" s="3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1"/>
      <c r="C819" s="1"/>
      <c r="D819" s="1"/>
      <c r="E819" s="1"/>
      <c r="F819" s="3"/>
      <c r="G819" s="1"/>
      <c r="H819" s="1"/>
      <c r="I819" s="3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1"/>
      <c r="C820" s="1"/>
      <c r="D820" s="1"/>
      <c r="E820" s="1"/>
      <c r="F820" s="3"/>
      <c r="G820" s="1"/>
      <c r="H820" s="1"/>
      <c r="I820" s="3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1"/>
      <c r="C821" s="1"/>
      <c r="D821" s="1"/>
      <c r="E821" s="1"/>
      <c r="F821" s="3"/>
      <c r="G821" s="1"/>
      <c r="H821" s="1"/>
      <c r="I821" s="3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1"/>
      <c r="C822" s="1"/>
      <c r="D822" s="1"/>
      <c r="E822" s="1"/>
      <c r="F822" s="3"/>
      <c r="G822" s="1"/>
      <c r="H822" s="1"/>
      <c r="I822" s="3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1"/>
      <c r="C823" s="1"/>
      <c r="D823" s="1"/>
      <c r="E823" s="1"/>
      <c r="F823" s="3"/>
      <c r="G823" s="1"/>
      <c r="H823" s="1"/>
      <c r="I823" s="3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1"/>
      <c r="C824" s="1"/>
      <c r="D824" s="1"/>
      <c r="E824" s="1"/>
      <c r="F824" s="3"/>
      <c r="G824" s="1"/>
      <c r="H824" s="1"/>
      <c r="I824" s="3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1"/>
      <c r="C825" s="1"/>
      <c r="D825" s="1"/>
      <c r="E825" s="1"/>
      <c r="F825" s="3"/>
      <c r="G825" s="1"/>
      <c r="H825" s="1"/>
      <c r="I825" s="3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1"/>
      <c r="C826" s="1"/>
      <c r="D826" s="1"/>
      <c r="E826" s="1"/>
      <c r="F826" s="3"/>
      <c r="G826" s="1"/>
      <c r="H826" s="1"/>
      <c r="I826" s="3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1"/>
      <c r="C827" s="1"/>
      <c r="D827" s="1"/>
      <c r="E827" s="1"/>
      <c r="F827" s="3"/>
      <c r="G827" s="1"/>
      <c r="H827" s="1"/>
      <c r="I827" s="3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1"/>
      <c r="C828" s="1"/>
      <c r="D828" s="1"/>
      <c r="E828" s="1"/>
      <c r="F828" s="3"/>
      <c r="G828" s="1"/>
      <c r="H828" s="1"/>
      <c r="I828" s="3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1"/>
      <c r="C829" s="1"/>
      <c r="D829" s="1"/>
      <c r="E829" s="1"/>
      <c r="F829" s="3"/>
      <c r="G829" s="1"/>
      <c r="H829" s="1"/>
      <c r="I829" s="3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1"/>
      <c r="C830" s="1"/>
      <c r="D830" s="1"/>
      <c r="E830" s="1"/>
      <c r="F830" s="3"/>
      <c r="G830" s="1"/>
      <c r="H830" s="1"/>
      <c r="I830" s="3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1"/>
      <c r="C831" s="1"/>
      <c r="D831" s="1"/>
      <c r="E831" s="1"/>
      <c r="F831" s="3"/>
      <c r="G831" s="1"/>
      <c r="H831" s="1"/>
      <c r="I831" s="3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1"/>
      <c r="C832" s="1"/>
      <c r="D832" s="1"/>
      <c r="E832" s="1"/>
      <c r="F832" s="3"/>
      <c r="G832" s="1"/>
      <c r="H832" s="1"/>
      <c r="I832" s="3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1"/>
      <c r="C833" s="1"/>
      <c r="D833" s="1"/>
      <c r="E833" s="1"/>
      <c r="F833" s="3"/>
      <c r="G833" s="1"/>
      <c r="H833" s="1"/>
      <c r="I833" s="3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1"/>
      <c r="C834" s="1"/>
      <c r="D834" s="1"/>
      <c r="E834" s="1"/>
      <c r="F834" s="3"/>
      <c r="G834" s="1"/>
      <c r="H834" s="1"/>
      <c r="I834" s="3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1"/>
      <c r="C835" s="1"/>
      <c r="D835" s="1"/>
      <c r="E835" s="1"/>
      <c r="F835" s="3"/>
      <c r="G835" s="1"/>
      <c r="H835" s="1"/>
      <c r="I835" s="3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1"/>
      <c r="C836" s="1"/>
      <c r="D836" s="1"/>
      <c r="E836" s="1"/>
      <c r="F836" s="3"/>
      <c r="G836" s="1"/>
      <c r="H836" s="1"/>
      <c r="I836" s="3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1"/>
      <c r="C837" s="1"/>
      <c r="D837" s="1"/>
      <c r="E837" s="1"/>
      <c r="F837" s="3"/>
      <c r="G837" s="1"/>
      <c r="H837" s="1"/>
      <c r="I837" s="3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1"/>
      <c r="C838" s="1"/>
      <c r="D838" s="1"/>
      <c r="E838" s="1"/>
      <c r="F838" s="3"/>
      <c r="G838" s="1"/>
      <c r="H838" s="1"/>
      <c r="I838" s="3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1"/>
      <c r="C839" s="1"/>
      <c r="D839" s="1"/>
      <c r="E839" s="1"/>
      <c r="F839" s="3"/>
      <c r="G839" s="1"/>
      <c r="H839" s="1"/>
      <c r="I839" s="3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1"/>
      <c r="C840" s="1"/>
      <c r="D840" s="1"/>
      <c r="E840" s="1"/>
      <c r="F840" s="3"/>
      <c r="G840" s="1"/>
      <c r="H840" s="1"/>
      <c r="I840" s="3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1"/>
      <c r="C841" s="1"/>
      <c r="D841" s="1"/>
      <c r="E841" s="1"/>
      <c r="F841" s="3"/>
      <c r="G841" s="1"/>
      <c r="H841" s="1"/>
      <c r="I841" s="3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1"/>
      <c r="C842" s="1"/>
      <c r="D842" s="1"/>
      <c r="E842" s="1"/>
      <c r="F842" s="3"/>
      <c r="G842" s="1"/>
      <c r="H842" s="1"/>
      <c r="I842" s="3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1"/>
      <c r="C843" s="1"/>
      <c r="D843" s="1"/>
      <c r="E843" s="1"/>
      <c r="F843" s="3"/>
      <c r="G843" s="1"/>
      <c r="H843" s="1"/>
      <c r="I843" s="3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1"/>
      <c r="C844" s="1"/>
      <c r="D844" s="1"/>
      <c r="E844" s="1"/>
      <c r="F844" s="3"/>
      <c r="G844" s="1"/>
      <c r="H844" s="1"/>
      <c r="I844" s="3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1"/>
      <c r="C845" s="1"/>
      <c r="D845" s="1"/>
      <c r="E845" s="1"/>
      <c r="F845" s="3"/>
      <c r="G845" s="1"/>
      <c r="H845" s="1"/>
      <c r="I845" s="3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1"/>
      <c r="C846" s="1"/>
      <c r="D846" s="1"/>
      <c r="E846" s="1"/>
      <c r="F846" s="3"/>
      <c r="G846" s="1"/>
      <c r="H846" s="1"/>
      <c r="I846" s="3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1"/>
      <c r="C847" s="1"/>
      <c r="D847" s="1"/>
      <c r="E847" s="1"/>
      <c r="F847" s="3"/>
      <c r="G847" s="1"/>
      <c r="H847" s="1"/>
      <c r="I847" s="3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1"/>
      <c r="C848" s="1"/>
      <c r="D848" s="1"/>
      <c r="E848" s="1"/>
      <c r="F848" s="3"/>
      <c r="G848" s="1"/>
      <c r="H848" s="1"/>
      <c r="I848" s="3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1"/>
      <c r="C849" s="1"/>
      <c r="D849" s="1"/>
      <c r="E849" s="1"/>
      <c r="F849" s="3"/>
      <c r="G849" s="1"/>
      <c r="H849" s="1"/>
      <c r="I849" s="3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1"/>
      <c r="C850" s="1"/>
      <c r="D850" s="1"/>
      <c r="E850" s="1"/>
      <c r="F850" s="3"/>
      <c r="G850" s="1"/>
      <c r="H850" s="1"/>
      <c r="I850" s="3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1"/>
      <c r="C851" s="1"/>
      <c r="D851" s="1"/>
      <c r="E851" s="1"/>
      <c r="F851" s="3"/>
      <c r="G851" s="1"/>
      <c r="H851" s="1"/>
      <c r="I851" s="3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1"/>
      <c r="C852" s="1"/>
      <c r="D852" s="1"/>
      <c r="E852" s="1"/>
      <c r="F852" s="3"/>
      <c r="G852" s="1"/>
      <c r="H852" s="1"/>
      <c r="I852" s="3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1"/>
      <c r="C853" s="1"/>
      <c r="D853" s="1"/>
      <c r="E853" s="1"/>
      <c r="F853" s="3"/>
      <c r="G853" s="1"/>
      <c r="H853" s="1"/>
      <c r="I853" s="3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1"/>
      <c r="C854" s="1"/>
      <c r="D854" s="1"/>
      <c r="E854" s="1"/>
      <c r="F854" s="3"/>
      <c r="G854" s="1"/>
      <c r="H854" s="1"/>
      <c r="I854" s="3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1"/>
      <c r="C855" s="1"/>
      <c r="D855" s="1"/>
      <c r="E855" s="1"/>
      <c r="F855" s="3"/>
      <c r="G855" s="1"/>
      <c r="H855" s="1"/>
      <c r="I855" s="3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1"/>
      <c r="C856" s="1"/>
      <c r="D856" s="1"/>
      <c r="E856" s="1"/>
      <c r="F856" s="3"/>
      <c r="G856" s="1"/>
      <c r="H856" s="1"/>
      <c r="I856" s="3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1"/>
      <c r="C857" s="1"/>
      <c r="D857" s="1"/>
      <c r="E857" s="1"/>
      <c r="F857" s="3"/>
      <c r="G857" s="1"/>
      <c r="H857" s="1"/>
      <c r="I857" s="3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1"/>
      <c r="C858" s="1"/>
      <c r="D858" s="1"/>
      <c r="E858" s="1"/>
      <c r="F858" s="3"/>
      <c r="G858" s="1"/>
      <c r="H858" s="1"/>
      <c r="I858" s="3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1"/>
      <c r="C859" s="1"/>
      <c r="D859" s="1"/>
      <c r="E859" s="1"/>
      <c r="F859" s="3"/>
      <c r="G859" s="1"/>
      <c r="H859" s="1"/>
      <c r="I859" s="3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1"/>
      <c r="C860" s="1"/>
      <c r="D860" s="1"/>
      <c r="E860" s="1"/>
      <c r="F860" s="3"/>
      <c r="G860" s="1"/>
      <c r="H860" s="1"/>
      <c r="I860" s="3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1"/>
      <c r="C861" s="1"/>
      <c r="D861" s="1"/>
      <c r="E861" s="1"/>
      <c r="F861" s="3"/>
      <c r="G861" s="1"/>
      <c r="H861" s="1"/>
      <c r="I861" s="3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1"/>
      <c r="C862" s="1"/>
      <c r="D862" s="1"/>
      <c r="E862" s="1"/>
      <c r="F862" s="3"/>
      <c r="G862" s="1"/>
      <c r="H862" s="1"/>
      <c r="I862" s="3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1"/>
      <c r="C863" s="1"/>
      <c r="D863" s="1"/>
      <c r="E863" s="1"/>
      <c r="F863" s="3"/>
      <c r="G863" s="1"/>
      <c r="H863" s="1"/>
      <c r="I863" s="3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1"/>
      <c r="C864" s="1"/>
      <c r="D864" s="1"/>
      <c r="E864" s="1"/>
      <c r="F864" s="3"/>
      <c r="G864" s="1"/>
      <c r="H864" s="1"/>
      <c r="I864" s="3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1"/>
      <c r="C865" s="1"/>
      <c r="D865" s="1"/>
      <c r="E865" s="1"/>
      <c r="F865" s="3"/>
      <c r="G865" s="1"/>
      <c r="H865" s="1"/>
      <c r="I865" s="3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1"/>
      <c r="C866" s="1"/>
      <c r="D866" s="1"/>
      <c r="E866" s="1"/>
      <c r="F866" s="3"/>
      <c r="G866" s="1"/>
      <c r="H866" s="1"/>
      <c r="I866" s="3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1"/>
      <c r="C867" s="1"/>
      <c r="D867" s="1"/>
      <c r="E867" s="1"/>
      <c r="F867" s="3"/>
      <c r="G867" s="1"/>
      <c r="H867" s="1"/>
      <c r="I867" s="3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1"/>
      <c r="C868" s="1"/>
      <c r="D868" s="1"/>
      <c r="E868" s="1"/>
      <c r="F868" s="3"/>
      <c r="G868" s="1"/>
      <c r="H868" s="1"/>
      <c r="I868" s="3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1"/>
      <c r="C869" s="1"/>
      <c r="D869" s="1"/>
      <c r="E869" s="1"/>
      <c r="F869" s="3"/>
      <c r="G869" s="1"/>
      <c r="H869" s="1"/>
      <c r="I869" s="3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1"/>
      <c r="C870" s="1"/>
      <c r="D870" s="1"/>
      <c r="E870" s="1"/>
      <c r="F870" s="3"/>
      <c r="G870" s="1"/>
      <c r="H870" s="1"/>
      <c r="I870" s="3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1"/>
      <c r="C871" s="1"/>
      <c r="D871" s="1"/>
      <c r="E871" s="1"/>
      <c r="F871" s="3"/>
      <c r="G871" s="1"/>
      <c r="H871" s="1"/>
      <c r="I871" s="3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1"/>
      <c r="C872" s="1"/>
      <c r="D872" s="1"/>
      <c r="E872" s="1"/>
      <c r="F872" s="3"/>
      <c r="G872" s="1"/>
      <c r="H872" s="1"/>
      <c r="I872" s="3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1"/>
      <c r="C873" s="1"/>
      <c r="D873" s="1"/>
      <c r="E873" s="1"/>
      <c r="F873" s="3"/>
      <c r="G873" s="1"/>
      <c r="H873" s="1"/>
      <c r="I873" s="3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1"/>
      <c r="C874" s="1"/>
      <c r="D874" s="1"/>
      <c r="E874" s="1"/>
      <c r="F874" s="3"/>
      <c r="G874" s="1"/>
      <c r="H874" s="1"/>
      <c r="I874" s="3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1"/>
      <c r="C875" s="1"/>
      <c r="D875" s="1"/>
      <c r="E875" s="1"/>
      <c r="F875" s="3"/>
      <c r="G875" s="1"/>
      <c r="H875" s="1"/>
      <c r="I875" s="3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1"/>
      <c r="C876" s="1"/>
      <c r="D876" s="1"/>
      <c r="E876" s="1"/>
      <c r="F876" s="3"/>
      <c r="G876" s="1"/>
      <c r="H876" s="1"/>
      <c r="I876" s="3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1"/>
      <c r="C877" s="1"/>
      <c r="D877" s="1"/>
      <c r="E877" s="1"/>
      <c r="F877" s="3"/>
      <c r="G877" s="1"/>
      <c r="H877" s="1"/>
      <c r="I877" s="3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1"/>
      <c r="C878" s="1"/>
      <c r="D878" s="1"/>
      <c r="E878" s="1"/>
      <c r="F878" s="3"/>
      <c r="G878" s="1"/>
      <c r="H878" s="1"/>
      <c r="I878" s="3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1"/>
      <c r="C879" s="1"/>
      <c r="D879" s="1"/>
      <c r="E879" s="1"/>
      <c r="F879" s="3"/>
      <c r="G879" s="1"/>
      <c r="H879" s="1"/>
      <c r="I879" s="3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1"/>
      <c r="C880" s="1"/>
      <c r="D880" s="1"/>
      <c r="E880" s="1"/>
      <c r="F880" s="3"/>
      <c r="G880" s="1"/>
      <c r="H880" s="1"/>
      <c r="I880" s="3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1"/>
      <c r="C881" s="1"/>
      <c r="D881" s="1"/>
      <c r="E881" s="1"/>
      <c r="F881" s="3"/>
      <c r="G881" s="1"/>
      <c r="H881" s="1"/>
      <c r="I881" s="3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1"/>
      <c r="C882" s="1"/>
      <c r="D882" s="1"/>
      <c r="E882" s="1"/>
      <c r="F882" s="3"/>
      <c r="G882" s="1"/>
      <c r="H882" s="1"/>
      <c r="I882" s="3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1"/>
      <c r="C883" s="1"/>
      <c r="D883" s="1"/>
      <c r="E883" s="1"/>
      <c r="F883" s="3"/>
      <c r="G883" s="1"/>
      <c r="H883" s="1"/>
      <c r="I883" s="3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1"/>
      <c r="C884" s="1"/>
      <c r="D884" s="1"/>
      <c r="E884" s="1"/>
      <c r="F884" s="3"/>
      <c r="G884" s="1"/>
      <c r="H884" s="1"/>
      <c r="I884" s="3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1"/>
      <c r="C885" s="1"/>
      <c r="D885" s="1"/>
      <c r="E885" s="1"/>
      <c r="F885" s="3"/>
      <c r="G885" s="1"/>
      <c r="H885" s="1"/>
      <c r="I885" s="3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1"/>
      <c r="C886" s="1"/>
      <c r="D886" s="1"/>
      <c r="E886" s="1"/>
      <c r="F886" s="3"/>
      <c r="G886" s="1"/>
      <c r="H886" s="1"/>
      <c r="I886" s="3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1"/>
      <c r="C887" s="1"/>
      <c r="D887" s="1"/>
      <c r="E887" s="1"/>
      <c r="F887" s="3"/>
      <c r="G887" s="1"/>
      <c r="H887" s="1"/>
      <c r="I887" s="3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1"/>
      <c r="C888" s="1"/>
      <c r="D888" s="1"/>
      <c r="E888" s="1"/>
      <c r="F888" s="3"/>
      <c r="G888" s="1"/>
      <c r="H888" s="1"/>
      <c r="I888" s="3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1"/>
      <c r="C889" s="1"/>
      <c r="D889" s="1"/>
      <c r="E889" s="1"/>
      <c r="F889" s="3"/>
      <c r="G889" s="1"/>
      <c r="H889" s="1"/>
      <c r="I889" s="3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1"/>
      <c r="C890" s="1"/>
      <c r="D890" s="1"/>
      <c r="E890" s="1"/>
      <c r="F890" s="3"/>
      <c r="G890" s="1"/>
      <c r="H890" s="1"/>
      <c r="I890" s="3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1"/>
      <c r="C891" s="1"/>
      <c r="D891" s="1"/>
      <c r="E891" s="1"/>
      <c r="F891" s="3"/>
      <c r="G891" s="1"/>
      <c r="H891" s="1"/>
      <c r="I891" s="3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1"/>
      <c r="C892" s="1"/>
      <c r="D892" s="1"/>
      <c r="E892" s="1"/>
      <c r="F892" s="3"/>
      <c r="G892" s="1"/>
      <c r="H892" s="1"/>
      <c r="I892" s="3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1"/>
      <c r="C893" s="1"/>
      <c r="D893" s="1"/>
      <c r="E893" s="1"/>
      <c r="F893" s="3"/>
      <c r="G893" s="1"/>
      <c r="H893" s="1"/>
      <c r="I893" s="3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1"/>
      <c r="C894" s="1"/>
      <c r="D894" s="1"/>
      <c r="E894" s="1"/>
      <c r="F894" s="3"/>
      <c r="G894" s="1"/>
      <c r="H894" s="1"/>
      <c r="I894" s="3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1"/>
      <c r="C895" s="1"/>
      <c r="D895" s="1"/>
      <c r="E895" s="1"/>
      <c r="F895" s="3"/>
      <c r="G895" s="1"/>
      <c r="H895" s="1"/>
      <c r="I895" s="3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1"/>
      <c r="C896" s="1"/>
      <c r="D896" s="1"/>
      <c r="E896" s="1"/>
      <c r="F896" s="3"/>
      <c r="G896" s="1"/>
      <c r="H896" s="1"/>
      <c r="I896" s="3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1"/>
      <c r="C897" s="1"/>
      <c r="D897" s="1"/>
      <c r="E897" s="1"/>
      <c r="F897" s="3"/>
      <c r="G897" s="1"/>
      <c r="H897" s="1"/>
      <c r="I897" s="3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1"/>
      <c r="C898" s="1"/>
      <c r="D898" s="1"/>
      <c r="E898" s="1"/>
      <c r="F898" s="3"/>
      <c r="G898" s="1"/>
      <c r="H898" s="1"/>
      <c r="I898" s="3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1"/>
      <c r="C899" s="1"/>
      <c r="D899" s="1"/>
      <c r="E899" s="1"/>
      <c r="F899" s="3"/>
      <c r="G899" s="1"/>
      <c r="H899" s="1"/>
      <c r="I899" s="3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1"/>
      <c r="C900" s="1"/>
      <c r="D900" s="1"/>
      <c r="E900" s="1"/>
      <c r="F900" s="3"/>
      <c r="G900" s="1"/>
      <c r="H900" s="1"/>
      <c r="I900" s="3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1"/>
      <c r="C901" s="1"/>
      <c r="D901" s="1"/>
      <c r="E901" s="1"/>
      <c r="F901" s="3"/>
      <c r="G901" s="1"/>
      <c r="H901" s="1"/>
      <c r="I901" s="3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1"/>
      <c r="C902" s="1"/>
      <c r="D902" s="1"/>
      <c r="E902" s="1"/>
      <c r="F902" s="3"/>
      <c r="G902" s="1"/>
      <c r="H902" s="1"/>
      <c r="I902" s="3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1"/>
      <c r="C903" s="1"/>
      <c r="D903" s="1"/>
      <c r="E903" s="1"/>
      <c r="F903" s="3"/>
      <c r="G903" s="1"/>
      <c r="H903" s="1"/>
      <c r="I903" s="3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1"/>
      <c r="C904" s="1"/>
      <c r="D904" s="1"/>
      <c r="E904" s="1"/>
      <c r="F904" s="3"/>
      <c r="G904" s="1"/>
      <c r="H904" s="1"/>
      <c r="I904" s="3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1"/>
      <c r="C905" s="1"/>
      <c r="D905" s="1"/>
      <c r="E905" s="1"/>
      <c r="F905" s="3"/>
      <c r="G905" s="1"/>
      <c r="H905" s="1"/>
      <c r="I905" s="3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1"/>
      <c r="C906" s="1"/>
      <c r="D906" s="1"/>
      <c r="E906" s="1"/>
      <c r="F906" s="3"/>
      <c r="G906" s="1"/>
      <c r="H906" s="1"/>
      <c r="I906" s="3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1"/>
      <c r="C907" s="1"/>
      <c r="D907" s="1"/>
      <c r="E907" s="1"/>
      <c r="F907" s="3"/>
      <c r="G907" s="1"/>
      <c r="H907" s="1"/>
      <c r="I907" s="3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1"/>
      <c r="C908" s="1"/>
      <c r="D908" s="1"/>
      <c r="E908" s="1"/>
      <c r="F908" s="3"/>
      <c r="G908" s="1"/>
      <c r="H908" s="1"/>
      <c r="I908" s="3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1"/>
      <c r="C909" s="1"/>
      <c r="D909" s="1"/>
      <c r="E909" s="1"/>
      <c r="F909" s="3"/>
      <c r="G909" s="1"/>
      <c r="H909" s="1"/>
      <c r="I909" s="3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1"/>
      <c r="C910" s="1"/>
      <c r="D910" s="1"/>
      <c r="E910" s="1"/>
      <c r="F910" s="3"/>
      <c r="G910" s="1"/>
      <c r="H910" s="1"/>
      <c r="I910" s="3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1"/>
      <c r="C911" s="1"/>
      <c r="D911" s="1"/>
      <c r="E911" s="1"/>
      <c r="F911" s="3"/>
      <c r="G911" s="1"/>
      <c r="H911" s="1"/>
      <c r="I911" s="3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1"/>
      <c r="C912" s="1"/>
      <c r="D912" s="1"/>
      <c r="E912" s="1"/>
      <c r="F912" s="3"/>
      <c r="G912" s="1"/>
      <c r="H912" s="1"/>
      <c r="I912" s="3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1"/>
      <c r="C913" s="1"/>
      <c r="D913" s="1"/>
      <c r="E913" s="1"/>
      <c r="F913" s="3"/>
      <c r="G913" s="1"/>
      <c r="H913" s="1"/>
      <c r="I913" s="3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1"/>
      <c r="C914" s="1"/>
      <c r="D914" s="1"/>
      <c r="E914" s="1"/>
      <c r="F914" s="3"/>
      <c r="G914" s="1"/>
      <c r="H914" s="1"/>
      <c r="I914" s="3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1"/>
      <c r="C915" s="1"/>
      <c r="D915" s="1"/>
      <c r="E915" s="1"/>
      <c r="F915" s="3"/>
      <c r="G915" s="1"/>
      <c r="H915" s="1"/>
      <c r="I915" s="3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1"/>
      <c r="C916" s="1"/>
      <c r="D916" s="1"/>
      <c r="E916" s="1"/>
      <c r="F916" s="3"/>
      <c r="G916" s="1"/>
      <c r="H916" s="1"/>
      <c r="I916" s="3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1"/>
      <c r="C917" s="1"/>
      <c r="D917" s="1"/>
      <c r="E917" s="1"/>
      <c r="F917" s="3"/>
      <c r="G917" s="1"/>
      <c r="H917" s="1"/>
      <c r="I917" s="3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1"/>
      <c r="C918" s="1"/>
      <c r="D918" s="1"/>
      <c r="E918" s="1"/>
      <c r="F918" s="3"/>
      <c r="G918" s="1"/>
      <c r="H918" s="1"/>
      <c r="I918" s="3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1"/>
      <c r="C919" s="1"/>
      <c r="D919" s="1"/>
      <c r="E919" s="1"/>
      <c r="F919" s="3"/>
      <c r="G919" s="1"/>
      <c r="H919" s="1"/>
      <c r="I919" s="3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1"/>
      <c r="C920" s="1"/>
      <c r="D920" s="1"/>
      <c r="E920" s="1"/>
      <c r="F920" s="3"/>
      <c r="G920" s="1"/>
      <c r="H920" s="1"/>
      <c r="I920" s="3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1"/>
      <c r="C921" s="1"/>
      <c r="D921" s="1"/>
      <c r="E921" s="1"/>
      <c r="F921" s="3"/>
      <c r="G921" s="1"/>
      <c r="H921" s="1"/>
      <c r="I921" s="3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1"/>
      <c r="C922" s="1"/>
      <c r="D922" s="1"/>
      <c r="E922" s="1"/>
      <c r="F922" s="3"/>
      <c r="G922" s="1"/>
      <c r="H922" s="1"/>
      <c r="I922" s="3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1"/>
      <c r="C923" s="1"/>
      <c r="D923" s="1"/>
      <c r="E923" s="1"/>
      <c r="F923" s="3"/>
      <c r="G923" s="1"/>
      <c r="H923" s="1"/>
      <c r="I923" s="3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1"/>
      <c r="C924" s="1"/>
      <c r="D924" s="1"/>
      <c r="E924" s="1"/>
      <c r="F924" s="3"/>
      <c r="G924" s="1"/>
      <c r="H924" s="1"/>
      <c r="I924" s="3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1"/>
      <c r="C925" s="1"/>
      <c r="D925" s="1"/>
      <c r="E925" s="1"/>
      <c r="F925" s="3"/>
      <c r="G925" s="1"/>
      <c r="H925" s="1"/>
      <c r="I925" s="3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1"/>
      <c r="C926" s="1"/>
      <c r="D926" s="1"/>
      <c r="E926" s="1"/>
      <c r="F926" s="3"/>
      <c r="G926" s="1"/>
      <c r="H926" s="1"/>
      <c r="I926" s="3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1"/>
      <c r="C927" s="1"/>
      <c r="D927" s="1"/>
      <c r="E927" s="1"/>
      <c r="F927" s="3"/>
      <c r="G927" s="1"/>
      <c r="H927" s="1"/>
      <c r="I927" s="3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1"/>
      <c r="C928" s="1"/>
      <c r="D928" s="1"/>
      <c r="E928" s="1"/>
      <c r="F928" s="3"/>
      <c r="G928" s="1"/>
      <c r="H928" s="1"/>
      <c r="I928" s="3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1"/>
      <c r="C929" s="1"/>
      <c r="D929" s="1"/>
      <c r="E929" s="1"/>
      <c r="F929" s="3"/>
      <c r="G929" s="1"/>
      <c r="H929" s="1"/>
      <c r="I929" s="3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1"/>
      <c r="C930" s="1"/>
      <c r="D930" s="1"/>
      <c r="E930" s="1"/>
      <c r="F930" s="3"/>
      <c r="G930" s="1"/>
      <c r="H930" s="1"/>
      <c r="I930" s="3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1"/>
      <c r="C931" s="1"/>
      <c r="D931" s="1"/>
      <c r="E931" s="1"/>
      <c r="F931" s="3"/>
      <c r="G931" s="1"/>
      <c r="H931" s="1"/>
      <c r="I931" s="3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1"/>
      <c r="C932" s="1"/>
      <c r="D932" s="1"/>
      <c r="E932" s="1"/>
      <c r="F932" s="3"/>
      <c r="G932" s="1"/>
      <c r="H932" s="1"/>
      <c r="I932" s="3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1"/>
      <c r="C933" s="1"/>
      <c r="D933" s="1"/>
      <c r="E933" s="1"/>
      <c r="F933" s="3"/>
      <c r="G933" s="1"/>
      <c r="H933" s="1"/>
      <c r="I933" s="3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1"/>
      <c r="C934" s="1"/>
      <c r="D934" s="1"/>
      <c r="E934" s="1"/>
      <c r="F934" s="3"/>
      <c r="G934" s="1"/>
      <c r="H934" s="1"/>
      <c r="I934" s="3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1"/>
      <c r="C935" s="1"/>
      <c r="D935" s="1"/>
      <c r="E935" s="1"/>
      <c r="F935" s="3"/>
      <c r="G935" s="1"/>
      <c r="H935" s="1"/>
      <c r="I935" s="3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1"/>
      <c r="C936" s="1"/>
      <c r="D936" s="1"/>
      <c r="E936" s="1"/>
      <c r="F936" s="3"/>
      <c r="G936" s="1"/>
      <c r="H936" s="1"/>
      <c r="I936" s="3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1"/>
      <c r="C937" s="1"/>
      <c r="D937" s="1"/>
      <c r="E937" s="1"/>
      <c r="F937" s="3"/>
      <c r="G937" s="1"/>
      <c r="H937" s="1"/>
      <c r="I937" s="3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1"/>
      <c r="C938" s="1"/>
      <c r="D938" s="1"/>
      <c r="E938" s="1"/>
      <c r="F938" s="3"/>
      <c r="G938" s="1"/>
      <c r="H938" s="1"/>
      <c r="I938" s="3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1"/>
      <c r="C939" s="1"/>
      <c r="D939" s="1"/>
      <c r="E939" s="1"/>
      <c r="F939" s="3"/>
      <c r="G939" s="1"/>
      <c r="H939" s="1"/>
      <c r="I939" s="3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1"/>
      <c r="C940" s="1"/>
      <c r="D940" s="1"/>
      <c r="E940" s="1"/>
      <c r="F940" s="3"/>
      <c r="G940" s="1"/>
      <c r="H940" s="1"/>
      <c r="I940" s="3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1"/>
      <c r="C941" s="1"/>
      <c r="D941" s="1"/>
      <c r="E941" s="1"/>
      <c r="F941" s="3"/>
      <c r="G941" s="1"/>
      <c r="H941" s="1"/>
      <c r="I941" s="3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1"/>
      <c r="C942" s="1"/>
      <c r="D942" s="1"/>
      <c r="E942" s="1"/>
      <c r="F942" s="3"/>
      <c r="G942" s="1"/>
      <c r="H942" s="1"/>
      <c r="I942" s="3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1"/>
      <c r="C943" s="1"/>
      <c r="D943" s="1"/>
      <c r="E943" s="1"/>
      <c r="F943" s="3"/>
      <c r="G943" s="1"/>
      <c r="H943" s="1"/>
      <c r="I943" s="3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1"/>
      <c r="C944" s="1"/>
      <c r="D944" s="1"/>
      <c r="E944" s="1"/>
      <c r="F944" s="3"/>
      <c r="G944" s="1"/>
      <c r="H944" s="1"/>
      <c r="I944" s="3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1"/>
      <c r="C945" s="1"/>
      <c r="D945" s="1"/>
      <c r="E945" s="1"/>
      <c r="F945" s="3"/>
      <c r="G945" s="1"/>
      <c r="H945" s="1"/>
      <c r="I945" s="3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1"/>
      <c r="C946" s="1"/>
      <c r="D946" s="1"/>
      <c r="E946" s="1"/>
      <c r="F946" s="3"/>
      <c r="G946" s="1"/>
      <c r="H946" s="1"/>
      <c r="I946" s="3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1"/>
      <c r="C947" s="1"/>
      <c r="D947" s="1"/>
      <c r="E947" s="1"/>
      <c r="F947" s="3"/>
      <c r="G947" s="1"/>
      <c r="H947" s="1"/>
      <c r="I947" s="3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1"/>
      <c r="C948" s="1"/>
      <c r="D948" s="1"/>
      <c r="E948" s="1"/>
      <c r="F948" s="3"/>
      <c r="G948" s="1"/>
      <c r="H948" s="1"/>
      <c r="I948" s="3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1"/>
      <c r="C949" s="1"/>
      <c r="D949" s="1"/>
      <c r="E949" s="1"/>
      <c r="F949" s="3"/>
      <c r="G949" s="1"/>
      <c r="H949" s="1"/>
      <c r="I949" s="3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1"/>
      <c r="C950" s="1"/>
      <c r="D950" s="1"/>
      <c r="E950" s="1"/>
      <c r="F950" s="3"/>
      <c r="G950" s="1"/>
      <c r="H950" s="1"/>
      <c r="I950" s="3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1"/>
      <c r="C951" s="1"/>
      <c r="D951" s="1"/>
      <c r="E951" s="1"/>
      <c r="F951" s="3"/>
      <c r="G951" s="1"/>
      <c r="H951" s="1"/>
      <c r="I951" s="3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1"/>
      <c r="C952" s="1"/>
      <c r="D952" s="1"/>
      <c r="E952" s="1"/>
      <c r="F952" s="3"/>
      <c r="G952" s="1"/>
      <c r="H952" s="1"/>
      <c r="I952" s="3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1"/>
      <c r="C953" s="1"/>
      <c r="D953" s="1"/>
      <c r="E953" s="1"/>
      <c r="F953" s="3"/>
      <c r="G953" s="1"/>
      <c r="H953" s="1"/>
      <c r="I953" s="3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1"/>
      <c r="C954" s="1"/>
      <c r="D954" s="1"/>
      <c r="E954" s="1"/>
      <c r="F954" s="3"/>
      <c r="G954" s="1"/>
      <c r="H954" s="1"/>
      <c r="I954" s="3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1"/>
      <c r="C955" s="1"/>
      <c r="D955" s="1"/>
      <c r="E955" s="1"/>
      <c r="F955" s="3"/>
      <c r="G955" s="1"/>
      <c r="H955" s="1"/>
      <c r="I955" s="3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1"/>
      <c r="C956" s="1"/>
      <c r="D956" s="1"/>
      <c r="E956" s="1"/>
      <c r="F956" s="3"/>
      <c r="G956" s="1"/>
      <c r="H956" s="1"/>
      <c r="I956" s="3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1"/>
      <c r="C957" s="1"/>
      <c r="D957" s="1"/>
      <c r="E957" s="1"/>
      <c r="F957" s="3"/>
      <c r="G957" s="1"/>
      <c r="H957" s="1"/>
      <c r="I957" s="3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1"/>
      <c r="C958" s="1"/>
      <c r="D958" s="1"/>
      <c r="E958" s="1"/>
      <c r="F958" s="3"/>
      <c r="G958" s="1"/>
      <c r="H958" s="1"/>
      <c r="I958" s="3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1"/>
      <c r="C959" s="1"/>
      <c r="D959" s="1"/>
      <c r="E959" s="1"/>
      <c r="F959" s="3"/>
      <c r="G959" s="1"/>
      <c r="H959" s="1"/>
      <c r="I959" s="3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1"/>
      <c r="C960" s="1"/>
      <c r="D960" s="1"/>
      <c r="E960" s="1"/>
      <c r="F960" s="3"/>
      <c r="G960" s="1"/>
      <c r="H960" s="1"/>
      <c r="I960" s="3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1"/>
      <c r="C961" s="1"/>
      <c r="D961" s="1"/>
      <c r="E961" s="1"/>
      <c r="F961" s="3"/>
      <c r="G961" s="1"/>
      <c r="H961" s="1"/>
      <c r="I961" s="3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1"/>
      <c r="C962" s="1"/>
      <c r="D962" s="1"/>
      <c r="E962" s="1"/>
      <c r="F962" s="3"/>
      <c r="G962" s="1"/>
      <c r="H962" s="1"/>
      <c r="I962" s="3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1"/>
      <c r="C963" s="1"/>
      <c r="D963" s="1"/>
      <c r="E963" s="1"/>
      <c r="F963" s="3"/>
      <c r="G963" s="1"/>
      <c r="H963" s="1"/>
      <c r="I963" s="3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1"/>
      <c r="C964" s="1"/>
      <c r="D964" s="1"/>
      <c r="E964" s="1"/>
      <c r="F964" s="3"/>
      <c r="G964" s="1"/>
      <c r="H964" s="1"/>
      <c r="I964" s="3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1"/>
      <c r="C965" s="1"/>
      <c r="D965" s="1"/>
      <c r="E965" s="1"/>
      <c r="F965" s="3"/>
      <c r="G965" s="1"/>
      <c r="H965" s="1"/>
      <c r="I965" s="3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1"/>
      <c r="C966" s="1"/>
      <c r="D966" s="1"/>
      <c r="E966" s="1"/>
      <c r="F966" s="3"/>
      <c r="G966" s="1"/>
      <c r="H966" s="1"/>
      <c r="I966" s="3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1"/>
      <c r="C967" s="1"/>
      <c r="D967" s="1"/>
      <c r="E967" s="1"/>
      <c r="F967" s="3"/>
      <c r="G967" s="1"/>
      <c r="H967" s="1"/>
      <c r="I967" s="3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1"/>
      <c r="C968" s="1"/>
      <c r="D968" s="1"/>
      <c r="E968" s="1"/>
      <c r="F968" s="3"/>
      <c r="G968" s="1"/>
      <c r="H968" s="1"/>
      <c r="I968" s="3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1"/>
      <c r="C969" s="1"/>
      <c r="D969" s="1"/>
      <c r="E969" s="1"/>
      <c r="F969" s="3"/>
      <c r="G969" s="1"/>
      <c r="H969" s="1"/>
      <c r="I969" s="3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1"/>
      <c r="C970" s="1"/>
      <c r="D970" s="1"/>
      <c r="E970" s="1"/>
      <c r="F970" s="3"/>
      <c r="G970" s="1"/>
      <c r="H970" s="1"/>
      <c r="I970" s="3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1"/>
      <c r="C971" s="1"/>
      <c r="D971" s="1"/>
      <c r="E971" s="1"/>
      <c r="F971" s="3"/>
      <c r="G971" s="1"/>
      <c r="H971" s="1"/>
      <c r="I971" s="3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1"/>
      <c r="C972" s="1"/>
      <c r="D972" s="1"/>
      <c r="E972" s="1"/>
      <c r="F972" s="3"/>
      <c r="G972" s="1"/>
      <c r="H972" s="1"/>
      <c r="I972" s="3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1"/>
      <c r="C973" s="1"/>
      <c r="D973" s="1"/>
      <c r="E973" s="1"/>
      <c r="F973" s="3"/>
      <c r="G973" s="1"/>
      <c r="H973" s="1"/>
      <c r="I973" s="3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1"/>
      <c r="C974" s="1"/>
      <c r="D974" s="1"/>
      <c r="E974" s="1"/>
      <c r="F974" s="3"/>
      <c r="G974" s="1"/>
      <c r="H974" s="1"/>
      <c r="I974" s="3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1"/>
      <c r="C975" s="1"/>
      <c r="D975" s="1"/>
      <c r="E975" s="1"/>
      <c r="F975" s="3"/>
      <c r="G975" s="1"/>
      <c r="H975" s="1"/>
      <c r="I975" s="3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1"/>
      <c r="C976" s="1"/>
      <c r="D976" s="1"/>
      <c r="E976" s="1"/>
      <c r="F976" s="3"/>
      <c r="G976" s="1"/>
      <c r="H976" s="1"/>
      <c r="I976" s="3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1"/>
      <c r="C977" s="1"/>
      <c r="D977" s="1"/>
      <c r="E977" s="1"/>
      <c r="F977" s="3"/>
      <c r="G977" s="1"/>
      <c r="H977" s="1"/>
      <c r="I977" s="3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1"/>
      <c r="C978" s="1"/>
      <c r="D978" s="1"/>
      <c r="E978" s="1"/>
      <c r="F978" s="3"/>
      <c r="G978" s="1"/>
      <c r="H978" s="1"/>
      <c r="I978" s="3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1"/>
      <c r="C979" s="1"/>
      <c r="D979" s="1"/>
      <c r="E979" s="1"/>
      <c r="F979" s="3"/>
      <c r="G979" s="1"/>
      <c r="H979" s="1"/>
      <c r="I979" s="3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1"/>
      <c r="C980" s="1"/>
      <c r="D980" s="1"/>
      <c r="E980" s="1"/>
      <c r="F980" s="3"/>
      <c r="G980" s="1"/>
      <c r="H980" s="1"/>
      <c r="I980" s="3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1"/>
      <c r="C981" s="1"/>
      <c r="D981" s="1"/>
      <c r="E981" s="1"/>
      <c r="F981" s="3"/>
      <c r="G981" s="1"/>
      <c r="H981" s="1"/>
      <c r="I981" s="3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1"/>
      <c r="C982" s="1"/>
      <c r="D982" s="1"/>
      <c r="E982" s="1"/>
      <c r="F982" s="3"/>
      <c r="G982" s="1"/>
      <c r="H982" s="1"/>
      <c r="I982" s="3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1"/>
      <c r="C983" s="1"/>
      <c r="D983" s="1"/>
      <c r="E983" s="1"/>
      <c r="F983" s="3"/>
      <c r="G983" s="1"/>
      <c r="H983" s="1"/>
      <c r="I983" s="3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1"/>
      <c r="C984" s="1"/>
      <c r="D984" s="1"/>
      <c r="E984" s="1"/>
      <c r="F984" s="3"/>
      <c r="G984" s="1"/>
      <c r="H984" s="1"/>
      <c r="I984" s="3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1"/>
      <c r="C985" s="1"/>
      <c r="D985" s="1"/>
      <c r="E985" s="1"/>
      <c r="F985" s="3"/>
      <c r="G985" s="1"/>
      <c r="H985" s="1"/>
      <c r="I985" s="3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1"/>
      <c r="C986" s="1"/>
      <c r="D986" s="1"/>
      <c r="E986" s="1"/>
      <c r="F986" s="3"/>
      <c r="G986" s="1"/>
      <c r="H986" s="1"/>
      <c r="I986" s="3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1"/>
      <c r="C987" s="1"/>
      <c r="D987" s="1"/>
      <c r="E987" s="1"/>
      <c r="F987" s="3"/>
      <c r="G987" s="1"/>
      <c r="H987" s="1"/>
      <c r="I987" s="3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1"/>
      <c r="C988" s="1"/>
      <c r="D988" s="1"/>
      <c r="E988" s="1"/>
      <c r="F988" s="3"/>
      <c r="G988" s="1"/>
      <c r="H988" s="1"/>
      <c r="I988" s="3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1"/>
      <c r="C989" s="1"/>
      <c r="D989" s="1"/>
      <c r="E989" s="1"/>
      <c r="F989" s="3"/>
      <c r="G989" s="1"/>
      <c r="H989" s="1"/>
      <c r="I989" s="3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1"/>
      <c r="C990" s="1"/>
      <c r="D990" s="1"/>
      <c r="E990" s="1"/>
      <c r="F990" s="3"/>
      <c r="G990" s="1"/>
      <c r="H990" s="1"/>
      <c r="I990" s="3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1"/>
      <c r="C991" s="1"/>
      <c r="D991" s="1"/>
      <c r="E991" s="1"/>
      <c r="F991" s="3"/>
      <c r="G991" s="1"/>
      <c r="H991" s="1"/>
      <c r="I991" s="3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1"/>
      <c r="C992" s="1"/>
      <c r="D992" s="1"/>
      <c r="E992" s="1"/>
      <c r="F992" s="3"/>
      <c r="G992" s="1"/>
      <c r="H992" s="1"/>
      <c r="I992" s="3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1"/>
      <c r="C993" s="1"/>
      <c r="D993" s="1"/>
      <c r="E993" s="1"/>
      <c r="F993" s="3"/>
      <c r="G993" s="1"/>
      <c r="H993" s="1"/>
      <c r="I993" s="3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1"/>
      <c r="C994" s="1"/>
      <c r="D994" s="1"/>
      <c r="E994" s="1"/>
      <c r="F994" s="3"/>
      <c r="G994" s="1"/>
      <c r="H994" s="1"/>
      <c r="I994" s="3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1"/>
      <c r="C995" s="1"/>
      <c r="D995" s="1"/>
      <c r="E995" s="1"/>
      <c r="F995" s="3"/>
      <c r="G995" s="1"/>
      <c r="H995" s="1"/>
      <c r="I995" s="3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1"/>
      <c r="C996" s="1"/>
      <c r="D996" s="1"/>
      <c r="E996" s="1"/>
      <c r="F996" s="3"/>
      <c r="G996" s="1"/>
      <c r="H996" s="1"/>
      <c r="I996" s="3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1"/>
      <c r="C997" s="1"/>
      <c r="D997" s="1"/>
      <c r="E997" s="1"/>
      <c r="F997" s="3"/>
      <c r="G997" s="1"/>
      <c r="H997" s="1"/>
      <c r="I997" s="3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1"/>
      <c r="C998" s="1"/>
      <c r="D998" s="1"/>
      <c r="E998" s="1"/>
      <c r="F998" s="3"/>
      <c r="G998" s="1"/>
      <c r="H998" s="1"/>
      <c r="I998" s="3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1"/>
      <c r="C999" s="1"/>
      <c r="D999" s="1"/>
      <c r="E999" s="1"/>
      <c r="F999" s="3"/>
      <c r="G999" s="1"/>
      <c r="H999" s="1"/>
      <c r="I999" s="3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1"/>
      <c r="C1000" s="1"/>
      <c r="D1000" s="1"/>
      <c r="E1000" s="1"/>
      <c r="F1000" s="3"/>
      <c r="G1000" s="1"/>
      <c r="H1000" s="1"/>
      <c r="I1000" s="3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D7:F7"/>
    <mergeCell ref="A8:D8"/>
    <mergeCell ref="A9:D9"/>
    <mergeCell ref="A10:D10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" workbookViewId="0">
      <selection activeCell="E16" sqref="E16"/>
    </sheetView>
  </sheetViews>
  <sheetFormatPr baseColWidth="10" defaultColWidth="14.42578125" defaultRowHeight="15" customHeight="1" x14ac:dyDescent="0.25"/>
  <cols>
    <col min="1" max="1" width="32.5703125" customWidth="1"/>
    <col min="2" max="3" width="19" customWidth="1"/>
    <col min="4" max="4" width="6.85546875" customWidth="1"/>
    <col min="5" max="5" width="15.42578125" customWidth="1"/>
    <col min="6" max="6" width="5.42578125" customWidth="1"/>
    <col min="7" max="7" width="15.85546875" customWidth="1"/>
    <col min="8" max="8" width="5.42578125" customWidth="1"/>
    <col min="9" max="9" width="14.85546875" customWidth="1"/>
    <col min="10" max="10" width="5.42578125" customWidth="1"/>
    <col min="11" max="11" width="11" customWidth="1"/>
    <col min="12" max="12" width="12.7109375" customWidth="1"/>
    <col min="13" max="13" width="12" customWidth="1"/>
    <col min="14" max="14" width="14.5703125" customWidth="1"/>
    <col min="15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6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60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6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6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1"/>
      <c r="L5" s="1"/>
      <c r="M5" s="1"/>
      <c r="N5" s="60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>
      <c r="N6" s="62"/>
    </row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65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H8" s="372"/>
      <c r="I8" s="372"/>
      <c r="J8" s="372"/>
      <c r="N8" s="6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  <c r="H9" s="372"/>
      <c r="I9" s="372"/>
      <c r="J9" s="372"/>
      <c r="N9" s="62"/>
    </row>
    <row r="10" spans="1:26" ht="7.5" customHeight="1" x14ac:dyDescent="0.25">
      <c r="N10" s="62"/>
    </row>
    <row r="11" spans="1:26" ht="40.5" customHeight="1" x14ac:dyDescent="0.25">
      <c r="A11" s="100" t="s">
        <v>4</v>
      </c>
      <c r="B11" s="100" t="s">
        <v>234</v>
      </c>
      <c r="C11" s="100" t="s">
        <v>235</v>
      </c>
      <c r="D11" s="11" t="s">
        <v>236</v>
      </c>
      <c r="E11" s="100" t="s">
        <v>237</v>
      </c>
      <c r="F11" s="11" t="s">
        <v>6</v>
      </c>
      <c r="G11" s="100" t="s">
        <v>238</v>
      </c>
      <c r="H11" s="11" t="s">
        <v>6</v>
      </c>
      <c r="I11" s="100" t="s">
        <v>239</v>
      </c>
      <c r="J11" s="11" t="s">
        <v>6</v>
      </c>
      <c r="K11" s="12"/>
      <c r="L11" s="12"/>
      <c r="M11" s="12"/>
      <c r="N11" s="101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x14ac:dyDescent="0.25">
      <c r="N12" s="62"/>
    </row>
    <row r="13" spans="1:26" x14ac:dyDescent="0.25">
      <c r="A13" s="102" t="s">
        <v>240</v>
      </c>
      <c r="B13" s="103">
        <f t="shared" ref="B13:C13" si="0">SUM(B14:B18)</f>
        <v>3413064237</v>
      </c>
      <c r="C13" s="103">
        <f t="shared" si="0"/>
        <v>3197683483</v>
      </c>
      <c r="D13" s="104">
        <f>+C13/$C$27</f>
        <v>0.68883992620623991</v>
      </c>
      <c r="E13" s="103">
        <f>SUM(E14:E18)</f>
        <v>82867536</v>
      </c>
      <c r="F13" s="104">
        <f>+E13/$C$27</f>
        <v>1.785119374278387E-2</v>
      </c>
      <c r="G13" s="103">
        <f>SUM(G14:G18)</f>
        <v>74036725</v>
      </c>
      <c r="H13" s="104">
        <f>+G13/$C$27</f>
        <v>1.5948874382559295E-2</v>
      </c>
      <c r="I13" s="103">
        <f>SUM(I14:I18)</f>
        <v>58476493</v>
      </c>
      <c r="J13" s="104">
        <f>+I13/$C$27</f>
        <v>1.2596913777447717E-2</v>
      </c>
      <c r="K13" s="19"/>
      <c r="L13" s="19"/>
      <c r="M13" s="19"/>
      <c r="N13" s="28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105" t="s">
        <v>241</v>
      </c>
      <c r="B14" s="106">
        <f t="shared" ref="B14:B18" si="1">+C14+E14+G14+I14</f>
        <v>1192301919</v>
      </c>
      <c r="C14" s="107">
        <f>+erogcons!C15+erogcons!D15+erogcons!E15+erogcons!F15+erogcons!G15+erogcons!H15+erogcons!I15</f>
        <v>1006960460</v>
      </c>
      <c r="D14" s="108">
        <f>+C14/$B$14</f>
        <v>0.8445515720083312</v>
      </c>
      <c r="E14" s="107">
        <f>+'OJURIS A'!C16</f>
        <v>73268432</v>
      </c>
      <c r="F14" s="108">
        <f>+E14/$B$14</f>
        <v>6.1451240522577735E-2</v>
      </c>
      <c r="G14" s="107">
        <f>+'ESPEC A'!C16</f>
        <v>63013602</v>
      </c>
      <c r="H14" s="108">
        <f>+G14/$B$14</f>
        <v>5.2850373714780546E-2</v>
      </c>
      <c r="I14" s="107">
        <f>+'OJURIS A'!D16</f>
        <v>49059425</v>
      </c>
      <c r="J14" s="108">
        <f>+I14/$B$14</f>
        <v>4.11468137543105E-2</v>
      </c>
      <c r="L14" s="62"/>
      <c r="M14" s="62"/>
      <c r="N14" s="62"/>
    </row>
    <row r="15" spans="1:26" x14ac:dyDescent="0.25">
      <c r="A15" s="105" t="s">
        <v>242</v>
      </c>
      <c r="B15" s="106">
        <f t="shared" si="1"/>
        <v>215868838</v>
      </c>
      <c r="C15" s="107">
        <f>+erogcons!C16+erogcons!D16+erogcons!E16+erogcons!F16+erogcons!G16+erogcons!H16+erogcons!I16</f>
        <v>204100754</v>
      </c>
      <c r="D15" s="108">
        <f>+C15/$B$15</f>
        <v>0.94548502642146059</v>
      </c>
      <c r="E15" s="107">
        <f>+erogcons!J16</f>
        <v>3187814</v>
      </c>
      <c r="F15" s="108">
        <f>+E15/$B$15</f>
        <v>1.4767365357291635E-2</v>
      </c>
      <c r="G15" s="107">
        <f>+erogcons!K16</f>
        <v>5515275</v>
      </c>
      <c r="H15" s="108">
        <f>+G15/$B$15</f>
        <v>2.5549194830983432E-2</v>
      </c>
      <c r="I15" s="107">
        <f>+erogcons!L16</f>
        <v>3064995</v>
      </c>
      <c r="J15" s="108">
        <f>+I15/$B$15</f>
        <v>1.4198413390264323E-2</v>
      </c>
      <c r="L15" s="62"/>
      <c r="M15" s="62"/>
      <c r="N15" s="62"/>
    </row>
    <row r="16" spans="1:26" x14ac:dyDescent="0.25">
      <c r="A16" s="105" t="s">
        <v>243</v>
      </c>
      <c r="B16" s="106">
        <f t="shared" si="1"/>
        <v>1765554710</v>
      </c>
      <c r="C16" s="107">
        <f>+erogcons!C17+erogcons!D17+erogcons!E17+erogcons!F17+erogcons!G17+erogcons!H17+erogcons!I17</f>
        <v>1748223339</v>
      </c>
      <c r="D16" s="108">
        <f>+C16/$B$16</f>
        <v>0.99018361147245337</v>
      </c>
      <c r="E16" s="107">
        <f>+erogcons!J17</f>
        <v>5471450</v>
      </c>
      <c r="F16" s="108">
        <f>+E16/$B$16</f>
        <v>3.0989977082046924E-3</v>
      </c>
      <c r="G16" s="107">
        <f>+erogcons!K17</f>
        <v>5507848</v>
      </c>
      <c r="H16" s="108">
        <f>+G16/$B$16</f>
        <v>3.119613325378062E-3</v>
      </c>
      <c r="I16" s="107">
        <f>+erogcons!L17</f>
        <v>6352073</v>
      </c>
      <c r="J16" s="108">
        <f>+I16/$B$16</f>
        <v>3.5977774939639226E-3</v>
      </c>
      <c r="L16" s="62"/>
      <c r="N16" s="62"/>
    </row>
    <row r="17" spans="1:26" x14ac:dyDescent="0.25">
      <c r="A17" s="105" t="s">
        <v>244</v>
      </c>
      <c r="B17" s="106">
        <f t="shared" si="1"/>
        <v>63380809</v>
      </c>
      <c r="C17" s="107">
        <f>+erogcons!C18+erogcons!D18+erogcons!E18+erogcons!F18+erogcons!G18+erogcons!H18+erogcons!I18</f>
        <v>63380809</v>
      </c>
      <c r="D17" s="108">
        <f>+C17/$B$17</f>
        <v>1</v>
      </c>
      <c r="E17" s="107">
        <f>+erogcons!J18</f>
        <v>0</v>
      </c>
      <c r="F17" s="108">
        <f>+E17/$B$17</f>
        <v>0</v>
      </c>
      <c r="G17" s="107">
        <f>+erogcons!K18</f>
        <v>0</v>
      </c>
      <c r="H17" s="108">
        <f>+G17/$B$17</f>
        <v>0</v>
      </c>
      <c r="I17" s="107">
        <f>+erogcons!L18</f>
        <v>0</v>
      </c>
      <c r="J17" s="108">
        <f>+I17/$B$17</f>
        <v>0</v>
      </c>
      <c r="L17" s="62"/>
      <c r="N17" s="62"/>
    </row>
    <row r="18" spans="1:26" x14ac:dyDescent="0.25">
      <c r="A18" s="105" t="s">
        <v>245</v>
      </c>
      <c r="B18" s="106">
        <f t="shared" si="1"/>
        <v>175957961</v>
      </c>
      <c r="C18" s="107">
        <f>+erogcons!C19+erogcons!D19+erogcons!E19+erogcons!F19+erogcons!G19+erogcons!H19+erogcons!I19</f>
        <v>175018121</v>
      </c>
      <c r="D18" s="108">
        <f>+C18/$B$18</f>
        <v>0.99465872419378631</v>
      </c>
      <c r="E18" s="107">
        <f>+erogcons!J19</f>
        <v>939840</v>
      </c>
      <c r="F18" s="108">
        <f>+E18/$B$18</f>
        <v>5.341275806213735E-3</v>
      </c>
      <c r="G18" s="107">
        <f>+erogcons!K19</f>
        <v>0</v>
      </c>
      <c r="H18" s="108">
        <f>+G18/$B$18</f>
        <v>0</v>
      </c>
      <c r="I18" s="107">
        <f>+erogcons!L19</f>
        <v>0</v>
      </c>
      <c r="J18" s="108">
        <f>+I18/$B$18</f>
        <v>0</v>
      </c>
      <c r="L18" s="62"/>
      <c r="M18" s="62"/>
      <c r="N18" s="62"/>
    </row>
    <row r="19" spans="1:26" x14ac:dyDescent="0.25">
      <c r="A19" s="102" t="s">
        <v>246</v>
      </c>
      <c r="B19" s="103">
        <f t="shared" ref="B19:C19" si="2">SUM(B20:B23)</f>
        <v>1139951369</v>
      </c>
      <c r="C19" s="103">
        <f t="shared" si="2"/>
        <v>1136309414</v>
      </c>
      <c r="D19" s="104">
        <f>+C19/$C$27</f>
        <v>0.24478197953253014</v>
      </c>
      <c r="E19" s="103">
        <f>SUM(E20:E23)</f>
        <v>113400</v>
      </c>
      <c r="F19" s="104">
        <f>+E19/$C$27</f>
        <v>2.4428448921561885E-5</v>
      </c>
      <c r="G19" s="103">
        <f>SUM(G20:G23)</f>
        <v>961250</v>
      </c>
      <c r="H19" s="104">
        <f>+G19/$C$27</f>
        <v>2.0707095701808962E-4</v>
      </c>
      <c r="I19" s="103">
        <f>SUM(I20:I23)</f>
        <v>2567305</v>
      </c>
      <c r="J19" s="104">
        <f>+I19/$C$27</f>
        <v>5.5304478887628248E-4</v>
      </c>
      <c r="K19" s="19"/>
      <c r="L19" s="19"/>
      <c r="M19" s="19"/>
      <c r="N19" s="28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05" t="s">
        <v>247</v>
      </c>
      <c r="B20" s="106">
        <f t="shared" ref="B20:B23" si="3">+C20+E20+G20+I20</f>
        <v>169374869</v>
      </c>
      <c r="C20" s="107">
        <f>+erogcons!C21+erogcons!D21+erogcons!E21+erogcons!F21+erogcons!G21+erogcons!H21+erogcons!I21</f>
        <v>165732914</v>
      </c>
      <c r="D20" s="108">
        <f>+C20/$B$20</f>
        <v>0.97849766602623911</v>
      </c>
      <c r="E20" s="107">
        <f>+erogcons!J21</f>
        <v>113400</v>
      </c>
      <c r="F20" s="108">
        <f>+E20/$B$20</f>
        <v>6.6952081303159566E-4</v>
      </c>
      <c r="G20" s="107">
        <f>+erogcons!K21</f>
        <v>961250</v>
      </c>
      <c r="H20" s="108">
        <f>+G20/$B$20</f>
        <v>5.6752811422100639E-3</v>
      </c>
      <c r="I20" s="107">
        <f>+erogcons!L21</f>
        <v>2567305</v>
      </c>
      <c r="J20" s="108">
        <f>+I20/$B$20</f>
        <v>1.5157532018519229E-2</v>
      </c>
      <c r="L20" s="62"/>
      <c r="N20" s="62"/>
    </row>
    <row r="21" spans="1:26" ht="15.75" customHeight="1" x14ac:dyDescent="0.25">
      <c r="A21" s="105" t="s">
        <v>248</v>
      </c>
      <c r="B21" s="106">
        <f t="shared" si="3"/>
        <v>930926500</v>
      </c>
      <c r="C21" s="107">
        <f>+erogcons!C22+erogcons!D22+erogcons!E22+erogcons!F22+erogcons!G22+erogcons!H22+erogcons!I22</f>
        <v>930926500</v>
      </c>
      <c r="D21" s="108">
        <f>+C21/$B$21</f>
        <v>1</v>
      </c>
      <c r="E21" s="107">
        <f>+erogcons!J22</f>
        <v>0</v>
      </c>
      <c r="F21" s="108">
        <f>+E21/$B$21</f>
        <v>0</v>
      </c>
      <c r="G21" s="107">
        <f>+erogcons!K22</f>
        <v>0</v>
      </c>
      <c r="H21" s="108">
        <f>+G21/$B$21</f>
        <v>0</v>
      </c>
      <c r="I21" s="107">
        <f>+erogcons!L22</f>
        <v>0</v>
      </c>
      <c r="J21" s="108">
        <f>+I21/$B$21</f>
        <v>0</v>
      </c>
      <c r="L21" s="62"/>
      <c r="N21" s="62"/>
    </row>
    <row r="22" spans="1:26" ht="15.75" customHeight="1" x14ac:dyDescent="0.25">
      <c r="A22" s="105" t="s">
        <v>249</v>
      </c>
      <c r="B22" s="106">
        <f t="shared" si="3"/>
        <v>1000000</v>
      </c>
      <c r="C22" s="107">
        <f>+erogcons!C23+erogcons!D23+erogcons!E23+erogcons!F23+erogcons!G23+erogcons!H23+erogcons!I23</f>
        <v>1000000</v>
      </c>
      <c r="D22" s="108">
        <f>+C22/$B$22</f>
        <v>1</v>
      </c>
      <c r="E22" s="107">
        <v>0</v>
      </c>
      <c r="F22" s="108">
        <f>+E22/$B$22</f>
        <v>0</v>
      </c>
      <c r="G22" s="107">
        <v>0</v>
      </c>
      <c r="H22" s="108">
        <f>+G22/$B$22</f>
        <v>0</v>
      </c>
      <c r="I22" s="107">
        <f>+erogcons!L23</f>
        <v>0</v>
      </c>
      <c r="J22" s="108">
        <f>+I22/$B$22</f>
        <v>0</v>
      </c>
      <c r="L22" s="62"/>
      <c r="N22" s="62"/>
    </row>
    <row r="23" spans="1:26" ht="15.75" customHeight="1" x14ac:dyDescent="0.25">
      <c r="A23" s="105" t="s">
        <v>250</v>
      </c>
      <c r="B23" s="106">
        <f t="shared" si="3"/>
        <v>38650000</v>
      </c>
      <c r="C23" s="107">
        <f>+erogcons!C24+erogcons!D24+erogcons!E24+erogcons!F24+erogcons!G24+erogcons!H24+erogcons!I24</f>
        <v>38650000</v>
      </c>
      <c r="D23" s="108">
        <f>+C23/$B$23</f>
        <v>1</v>
      </c>
      <c r="E23" s="107">
        <v>0</v>
      </c>
      <c r="F23" s="108">
        <f>+E23/$B$23</f>
        <v>0</v>
      </c>
      <c r="G23" s="107">
        <f>+erogcons!K24</f>
        <v>0</v>
      </c>
      <c r="H23" s="108">
        <f>+G23/$B$23</f>
        <v>0</v>
      </c>
      <c r="I23" s="107">
        <f>+erogcons!L24</f>
        <v>0</v>
      </c>
      <c r="J23" s="108">
        <f>+I23/$B$23</f>
        <v>0</v>
      </c>
      <c r="L23" s="62"/>
      <c r="N23" s="62"/>
    </row>
    <row r="24" spans="1:26" ht="21.75" customHeight="1" x14ac:dyDescent="0.25">
      <c r="A24" s="102" t="s">
        <v>251</v>
      </c>
      <c r="B24" s="103">
        <f t="shared" ref="B24:C24" si="4">+SUM(B13+B19)</f>
        <v>4553015606</v>
      </c>
      <c r="C24" s="103">
        <f t="shared" si="4"/>
        <v>4333992897</v>
      </c>
      <c r="D24" s="104">
        <f t="shared" ref="D24:D25" si="5">+C24/$C$27</f>
        <v>0.93362190573877002</v>
      </c>
      <c r="E24" s="103">
        <f>+SUM(E13+E19)</f>
        <v>82980936</v>
      </c>
      <c r="F24" s="104">
        <f t="shared" ref="F24:F25" si="6">+E24/$C$27</f>
        <v>1.787562219170543E-2</v>
      </c>
      <c r="G24" s="103">
        <f>+SUM(G13+G19)</f>
        <v>74997975</v>
      </c>
      <c r="H24" s="104">
        <f t="shared" ref="H24:H25" si="7">+G24/$C$27</f>
        <v>1.6155945339577385E-2</v>
      </c>
      <c r="I24" s="103">
        <f>+SUM(I13+I19)</f>
        <v>61043798</v>
      </c>
      <c r="J24" s="104">
        <f t="shared" ref="J24:J25" si="8">+I24/$C$27</f>
        <v>1.3149958566324E-2</v>
      </c>
      <c r="K24" s="19"/>
      <c r="L24" s="19"/>
      <c r="M24" s="19"/>
      <c r="N24" s="28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02" t="s">
        <v>32</v>
      </c>
      <c r="B25" s="103">
        <f t="shared" ref="B25:C25" si="9">+B26</f>
        <v>308135646</v>
      </c>
      <c r="C25" s="103">
        <f t="shared" si="9"/>
        <v>308135646</v>
      </c>
      <c r="D25" s="104">
        <f t="shared" si="5"/>
        <v>6.6378094261229939E-2</v>
      </c>
      <c r="E25" s="103">
        <f>+E26</f>
        <v>0</v>
      </c>
      <c r="F25" s="104">
        <f t="shared" si="6"/>
        <v>0</v>
      </c>
      <c r="G25" s="103">
        <f>+G26</f>
        <v>0</v>
      </c>
      <c r="H25" s="104">
        <f t="shared" si="7"/>
        <v>0</v>
      </c>
      <c r="I25" s="103">
        <f>+I26</f>
        <v>0</v>
      </c>
      <c r="J25" s="104">
        <f t="shared" si="8"/>
        <v>0</v>
      </c>
      <c r="K25" s="19"/>
      <c r="L25" s="19"/>
      <c r="M25" s="19"/>
      <c r="N25" s="28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05" t="s">
        <v>252</v>
      </c>
      <c r="B26" s="106">
        <f>+C26+E26+G26+I26</f>
        <v>308135646</v>
      </c>
      <c r="C26" s="107">
        <f>+erogcons!C26+erogcons!D26+erogcons!E26+erogcons!F26+erogcons!G26+erogcons!H26+erogcons!I26</f>
        <v>308135646</v>
      </c>
      <c r="D26" s="108">
        <f>+C26/$B$26</f>
        <v>1</v>
      </c>
      <c r="E26" s="107">
        <f>+erogcons!J26</f>
        <v>0</v>
      </c>
      <c r="F26" s="108">
        <f>+E26/$B$26</f>
        <v>0</v>
      </c>
      <c r="G26" s="107">
        <f>+erogcons!K26</f>
        <v>0</v>
      </c>
      <c r="H26" s="108">
        <f>+G26/$B$26</f>
        <v>0</v>
      </c>
      <c r="I26" s="107">
        <f>+erogcons!L26</f>
        <v>0</v>
      </c>
      <c r="J26" s="108">
        <f>+I26/$B$26</f>
        <v>0</v>
      </c>
      <c r="L26" s="62"/>
      <c r="N26" s="62"/>
    </row>
    <row r="27" spans="1:26" ht="15.75" customHeight="1" x14ac:dyDescent="0.25">
      <c r="A27" s="102" t="s">
        <v>40</v>
      </c>
      <c r="B27" s="103">
        <f t="shared" ref="B27:C27" si="10">+B24+B25</f>
        <v>4861151252</v>
      </c>
      <c r="C27" s="103">
        <f t="shared" si="10"/>
        <v>4642128543</v>
      </c>
      <c r="D27" s="104">
        <f>+C27/$B$27</f>
        <v>0.9549442719129777</v>
      </c>
      <c r="E27" s="103">
        <f>+E24+E17+E25</f>
        <v>82980936</v>
      </c>
      <c r="F27" s="104">
        <f>+E27/$B$27</f>
        <v>1.7070223018849608E-2</v>
      </c>
      <c r="G27" s="103">
        <f>+G24+G17+G25</f>
        <v>74997975</v>
      </c>
      <c r="H27" s="104">
        <f>+G27/$B$27</f>
        <v>1.542802745936859E-2</v>
      </c>
      <c r="I27" s="103">
        <f>+I24+I17+I25</f>
        <v>61043798</v>
      </c>
      <c r="J27" s="104">
        <f>+I27/$B$27</f>
        <v>1.2557477608804097E-2</v>
      </c>
      <c r="K27" s="19"/>
      <c r="L27" s="19"/>
      <c r="M27" s="19"/>
      <c r="N27" s="28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N28" s="62"/>
    </row>
    <row r="29" spans="1:26" ht="15.75" customHeight="1" x14ac:dyDescent="0.25">
      <c r="N29" s="62"/>
    </row>
    <row r="30" spans="1:26" ht="15.75" customHeight="1" x14ac:dyDescent="0.25">
      <c r="N30" s="62"/>
    </row>
    <row r="31" spans="1:26" ht="15.75" customHeight="1" x14ac:dyDescent="0.25">
      <c r="N31" s="62"/>
    </row>
    <row r="32" spans="1:26" ht="15.75" customHeight="1" x14ac:dyDescent="0.25">
      <c r="N32" s="62"/>
    </row>
    <row r="33" spans="14:14" ht="15.75" customHeight="1" x14ac:dyDescent="0.25">
      <c r="N33" s="62"/>
    </row>
    <row r="34" spans="14:14" ht="15.75" customHeight="1" x14ac:dyDescent="0.25">
      <c r="N34" s="62"/>
    </row>
    <row r="35" spans="14:14" ht="15.75" customHeight="1" x14ac:dyDescent="0.25">
      <c r="N35" s="62"/>
    </row>
    <row r="36" spans="14:14" ht="15.75" customHeight="1" x14ac:dyDescent="0.25">
      <c r="N36" s="62"/>
    </row>
    <row r="37" spans="14:14" ht="15.75" customHeight="1" x14ac:dyDescent="0.25">
      <c r="N37" s="62"/>
    </row>
    <row r="38" spans="14:14" ht="15.75" customHeight="1" x14ac:dyDescent="0.25">
      <c r="N38" s="62"/>
    </row>
    <row r="39" spans="14:14" ht="15.75" customHeight="1" x14ac:dyDescent="0.25">
      <c r="N39" s="62"/>
    </row>
    <row r="40" spans="14:14" ht="15.75" customHeight="1" x14ac:dyDescent="0.25">
      <c r="N40" s="62"/>
    </row>
    <row r="41" spans="14:14" ht="15.75" customHeight="1" x14ac:dyDescent="0.25">
      <c r="N41" s="62"/>
    </row>
    <row r="42" spans="14:14" ht="15.75" customHeight="1" x14ac:dyDescent="0.25">
      <c r="N42" s="62"/>
    </row>
    <row r="43" spans="14:14" ht="15.75" customHeight="1" x14ac:dyDescent="0.25">
      <c r="N43" s="62"/>
    </row>
    <row r="44" spans="14:14" ht="15.75" customHeight="1" x14ac:dyDescent="0.25">
      <c r="N44" s="62"/>
    </row>
    <row r="45" spans="14:14" ht="15.75" customHeight="1" x14ac:dyDescent="0.25">
      <c r="N45" s="62"/>
    </row>
    <row r="46" spans="14:14" ht="15.75" customHeight="1" x14ac:dyDescent="0.25">
      <c r="N46" s="62"/>
    </row>
    <row r="47" spans="14:14" ht="15.75" customHeight="1" x14ac:dyDescent="0.25">
      <c r="N47" s="62"/>
    </row>
    <row r="48" spans="14:14" ht="15.75" customHeight="1" x14ac:dyDescent="0.25">
      <c r="N48" s="62"/>
    </row>
    <row r="49" spans="14:14" ht="15.75" customHeight="1" x14ac:dyDescent="0.25">
      <c r="N49" s="62"/>
    </row>
    <row r="50" spans="14:14" ht="15.75" customHeight="1" x14ac:dyDescent="0.25">
      <c r="N50" s="62"/>
    </row>
    <row r="51" spans="14:14" ht="15.75" customHeight="1" x14ac:dyDescent="0.25">
      <c r="N51" s="62"/>
    </row>
    <row r="52" spans="14:14" ht="15.75" customHeight="1" x14ac:dyDescent="0.25">
      <c r="N52" s="62"/>
    </row>
    <row r="53" spans="14:14" ht="15.75" customHeight="1" x14ac:dyDescent="0.25">
      <c r="N53" s="62"/>
    </row>
    <row r="54" spans="14:14" ht="15.75" customHeight="1" x14ac:dyDescent="0.25">
      <c r="N54" s="62"/>
    </row>
    <row r="55" spans="14:14" ht="15.75" customHeight="1" x14ac:dyDescent="0.25">
      <c r="N55" s="62"/>
    </row>
    <row r="56" spans="14:14" ht="15.75" customHeight="1" x14ac:dyDescent="0.25">
      <c r="N56" s="62"/>
    </row>
    <row r="57" spans="14:14" ht="15.75" customHeight="1" x14ac:dyDescent="0.25">
      <c r="N57" s="62"/>
    </row>
    <row r="58" spans="14:14" ht="15.75" customHeight="1" x14ac:dyDescent="0.25">
      <c r="N58" s="62"/>
    </row>
    <row r="59" spans="14:14" ht="15.75" customHeight="1" x14ac:dyDescent="0.25">
      <c r="N59" s="62"/>
    </row>
    <row r="60" spans="14:14" ht="15.75" customHeight="1" x14ac:dyDescent="0.25">
      <c r="N60" s="62"/>
    </row>
    <row r="61" spans="14:14" ht="15.75" customHeight="1" x14ac:dyDescent="0.25">
      <c r="N61" s="62"/>
    </row>
    <row r="62" spans="14:14" ht="15.75" customHeight="1" x14ac:dyDescent="0.25">
      <c r="N62" s="62"/>
    </row>
    <row r="63" spans="14:14" ht="15.75" customHeight="1" x14ac:dyDescent="0.25">
      <c r="N63" s="62"/>
    </row>
    <row r="64" spans="14:14" ht="15.75" customHeight="1" x14ac:dyDescent="0.25">
      <c r="N64" s="62"/>
    </row>
    <row r="65" spans="14:14" ht="15.75" customHeight="1" x14ac:dyDescent="0.25">
      <c r="N65" s="62"/>
    </row>
    <row r="66" spans="14:14" ht="15.75" customHeight="1" x14ac:dyDescent="0.25">
      <c r="N66" s="62"/>
    </row>
    <row r="67" spans="14:14" ht="15.75" customHeight="1" x14ac:dyDescent="0.25">
      <c r="N67" s="62"/>
    </row>
    <row r="68" spans="14:14" ht="15.75" customHeight="1" x14ac:dyDescent="0.25">
      <c r="N68" s="62"/>
    </row>
    <row r="69" spans="14:14" ht="15.75" customHeight="1" x14ac:dyDescent="0.25">
      <c r="N69" s="62"/>
    </row>
    <row r="70" spans="14:14" ht="15.75" customHeight="1" x14ac:dyDescent="0.25">
      <c r="N70" s="62"/>
    </row>
    <row r="71" spans="14:14" ht="15.75" customHeight="1" x14ac:dyDescent="0.25">
      <c r="N71" s="62"/>
    </row>
    <row r="72" spans="14:14" ht="15.75" customHeight="1" x14ac:dyDescent="0.25">
      <c r="N72" s="62"/>
    </row>
    <row r="73" spans="14:14" ht="15.75" customHeight="1" x14ac:dyDescent="0.25">
      <c r="N73" s="62"/>
    </row>
    <row r="74" spans="14:14" ht="15.75" customHeight="1" x14ac:dyDescent="0.25">
      <c r="N74" s="62"/>
    </row>
    <row r="75" spans="14:14" ht="15.75" customHeight="1" x14ac:dyDescent="0.25">
      <c r="N75" s="62"/>
    </row>
    <row r="76" spans="14:14" ht="15.75" customHeight="1" x14ac:dyDescent="0.25">
      <c r="N76" s="62"/>
    </row>
    <row r="77" spans="14:14" ht="15.75" customHeight="1" x14ac:dyDescent="0.25">
      <c r="N77" s="62"/>
    </row>
    <row r="78" spans="14:14" ht="15.75" customHeight="1" x14ac:dyDescent="0.25">
      <c r="N78" s="62"/>
    </row>
    <row r="79" spans="14:14" ht="15.75" customHeight="1" x14ac:dyDescent="0.25">
      <c r="N79" s="62"/>
    </row>
    <row r="80" spans="14:14" ht="15.75" customHeight="1" x14ac:dyDescent="0.25">
      <c r="N80" s="62"/>
    </row>
    <row r="81" spans="14:14" ht="15.75" customHeight="1" x14ac:dyDescent="0.25">
      <c r="N81" s="62"/>
    </row>
    <row r="82" spans="14:14" ht="15.75" customHeight="1" x14ac:dyDescent="0.25">
      <c r="N82" s="62"/>
    </row>
    <row r="83" spans="14:14" ht="15.75" customHeight="1" x14ac:dyDescent="0.25">
      <c r="N83" s="62"/>
    </row>
    <row r="84" spans="14:14" ht="15.75" customHeight="1" x14ac:dyDescent="0.25">
      <c r="N84" s="62"/>
    </row>
    <row r="85" spans="14:14" ht="15.75" customHeight="1" x14ac:dyDescent="0.25">
      <c r="N85" s="62"/>
    </row>
    <row r="86" spans="14:14" ht="15.75" customHeight="1" x14ac:dyDescent="0.25">
      <c r="N86" s="62"/>
    </row>
    <row r="87" spans="14:14" ht="15.75" customHeight="1" x14ac:dyDescent="0.25">
      <c r="N87" s="62"/>
    </row>
    <row r="88" spans="14:14" ht="15.75" customHeight="1" x14ac:dyDescent="0.25">
      <c r="N88" s="62"/>
    </row>
    <row r="89" spans="14:14" ht="15.75" customHeight="1" x14ac:dyDescent="0.25">
      <c r="N89" s="62"/>
    </row>
    <row r="90" spans="14:14" ht="15.75" customHeight="1" x14ac:dyDescent="0.25">
      <c r="N90" s="62"/>
    </row>
    <row r="91" spans="14:14" ht="15.75" customHeight="1" x14ac:dyDescent="0.25">
      <c r="N91" s="62"/>
    </row>
    <row r="92" spans="14:14" ht="15.75" customHeight="1" x14ac:dyDescent="0.25">
      <c r="N92" s="62"/>
    </row>
    <row r="93" spans="14:14" ht="15.75" customHeight="1" x14ac:dyDescent="0.25">
      <c r="N93" s="62"/>
    </row>
    <row r="94" spans="14:14" ht="15.75" customHeight="1" x14ac:dyDescent="0.25">
      <c r="N94" s="62"/>
    </row>
    <row r="95" spans="14:14" ht="15.75" customHeight="1" x14ac:dyDescent="0.25">
      <c r="N95" s="62"/>
    </row>
    <row r="96" spans="14:14" ht="15.75" customHeight="1" x14ac:dyDescent="0.25">
      <c r="N96" s="62"/>
    </row>
    <row r="97" spans="14:14" ht="15.75" customHeight="1" x14ac:dyDescent="0.25">
      <c r="N97" s="62"/>
    </row>
    <row r="98" spans="14:14" ht="15.75" customHeight="1" x14ac:dyDescent="0.25">
      <c r="N98" s="62"/>
    </row>
    <row r="99" spans="14:14" ht="15.75" customHeight="1" x14ac:dyDescent="0.25">
      <c r="N99" s="62"/>
    </row>
    <row r="100" spans="14:14" ht="15.75" customHeight="1" x14ac:dyDescent="0.25">
      <c r="N100" s="62"/>
    </row>
    <row r="101" spans="14:14" ht="15.75" customHeight="1" x14ac:dyDescent="0.25">
      <c r="N101" s="62"/>
    </row>
    <row r="102" spans="14:14" ht="15.75" customHeight="1" x14ac:dyDescent="0.25">
      <c r="N102" s="62"/>
    </row>
    <row r="103" spans="14:14" ht="15.75" customHeight="1" x14ac:dyDescent="0.25">
      <c r="N103" s="62"/>
    </row>
    <row r="104" spans="14:14" ht="15.75" customHeight="1" x14ac:dyDescent="0.25">
      <c r="N104" s="62"/>
    </row>
    <row r="105" spans="14:14" ht="15.75" customHeight="1" x14ac:dyDescent="0.25">
      <c r="N105" s="62"/>
    </row>
    <row r="106" spans="14:14" ht="15.75" customHeight="1" x14ac:dyDescent="0.25">
      <c r="N106" s="62"/>
    </row>
    <row r="107" spans="14:14" ht="15.75" customHeight="1" x14ac:dyDescent="0.25">
      <c r="N107" s="62"/>
    </row>
    <row r="108" spans="14:14" ht="15.75" customHeight="1" x14ac:dyDescent="0.25">
      <c r="N108" s="62"/>
    </row>
    <row r="109" spans="14:14" ht="15.75" customHeight="1" x14ac:dyDescent="0.25">
      <c r="N109" s="62"/>
    </row>
    <row r="110" spans="14:14" ht="15.75" customHeight="1" x14ac:dyDescent="0.25">
      <c r="N110" s="62"/>
    </row>
    <row r="111" spans="14:14" ht="15.75" customHeight="1" x14ac:dyDescent="0.25">
      <c r="N111" s="62"/>
    </row>
    <row r="112" spans="14:14" ht="15.75" customHeight="1" x14ac:dyDescent="0.25">
      <c r="N112" s="62"/>
    </row>
    <row r="113" spans="14:14" ht="15.75" customHeight="1" x14ac:dyDescent="0.25">
      <c r="N113" s="62"/>
    </row>
    <row r="114" spans="14:14" ht="15.75" customHeight="1" x14ac:dyDescent="0.25">
      <c r="N114" s="62"/>
    </row>
    <row r="115" spans="14:14" ht="15.75" customHeight="1" x14ac:dyDescent="0.25">
      <c r="N115" s="62"/>
    </row>
    <row r="116" spans="14:14" ht="15.75" customHeight="1" x14ac:dyDescent="0.25">
      <c r="N116" s="62"/>
    </row>
    <row r="117" spans="14:14" ht="15.75" customHeight="1" x14ac:dyDescent="0.25">
      <c r="N117" s="62"/>
    </row>
    <row r="118" spans="14:14" ht="15.75" customHeight="1" x14ac:dyDescent="0.25">
      <c r="N118" s="62"/>
    </row>
    <row r="119" spans="14:14" ht="15.75" customHeight="1" x14ac:dyDescent="0.25">
      <c r="N119" s="62"/>
    </row>
    <row r="120" spans="14:14" ht="15.75" customHeight="1" x14ac:dyDescent="0.25">
      <c r="N120" s="62"/>
    </row>
    <row r="121" spans="14:14" ht="15.75" customHeight="1" x14ac:dyDescent="0.25">
      <c r="N121" s="62"/>
    </row>
    <row r="122" spans="14:14" ht="15.75" customHeight="1" x14ac:dyDescent="0.25">
      <c r="N122" s="62"/>
    </row>
    <row r="123" spans="14:14" ht="15.75" customHeight="1" x14ac:dyDescent="0.25">
      <c r="N123" s="62"/>
    </row>
    <row r="124" spans="14:14" ht="15.75" customHeight="1" x14ac:dyDescent="0.25">
      <c r="N124" s="62"/>
    </row>
    <row r="125" spans="14:14" ht="15.75" customHeight="1" x14ac:dyDescent="0.25">
      <c r="N125" s="62"/>
    </row>
    <row r="126" spans="14:14" ht="15.75" customHeight="1" x14ac:dyDescent="0.25">
      <c r="N126" s="62"/>
    </row>
    <row r="127" spans="14:14" ht="15.75" customHeight="1" x14ac:dyDescent="0.25">
      <c r="N127" s="62"/>
    </row>
    <row r="128" spans="14:14" ht="15.75" customHeight="1" x14ac:dyDescent="0.25">
      <c r="N128" s="62"/>
    </row>
    <row r="129" spans="14:14" ht="15.75" customHeight="1" x14ac:dyDescent="0.25">
      <c r="N129" s="62"/>
    </row>
    <row r="130" spans="14:14" ht="15.75" customHeight="1" x14ac:dyDescent="0.25">
      <c r="N130" s="62"/>
    </row>
    <row r="131" spans="14:14" ht="15.75" customHeight="1" x14ac:dyDescent="0.25">
      <c r="N131" s="62"/>
    </row>
    <row r="132" spans="14:14" ht="15.75" customHeight="1" x14ac:dyDescent="0.25">
      <c r="N132" s="62"/>
    </row>
    <row r="133" spans="14:14" ht="15.75" customHeight="1" x14ac:dyDescent="0.25">
      <c r="N133" s="62"/>
    </row>
    <row r="134" spans="14:14" ht="15.75" customHeight="1" x14ac:dyDescent="0.25">
      <c r="N134" s="62"/>
    </row>
    <row r="135" spans="14:14" ht="15.75" customHeight="1" x14ac:dyDescent="0.25">
      <c r="N135" s="62"/>
    </row>
    <row r="136" spans="14:14" ht="15.75" customHeight="1" x14ac:dyDescent="0.25">
      <c r="N136" s="62"/>
    </row>
    <row r="137" spans="14:14" ht="15.75" customHeight="1" x14ac:dyDescent="0.25">
      <c r="N137" s="62"/>
    </row>
    <row r="138" spans="14:14" ht="15.75" customHeight="1" x14ac:dyDescent="0.25">
      <c r="N138" s="62"/>
    </row>
    <row r="139" spans="14:14" ht="15.75" customHeight="1" x14ac:dyDescent="0.25">
      <c r="N139" s="62"/>
    </row>
    <row r="140" spans="14:14" ht="15.75" customHeight="1" x14ac:dyDescent="0.25">
      <c r="N140" s="62"/>
    </row>
    <row r="141" spans="14:14" ht="15.75" customHeight="1" x14ac:dyDescent="0.25">
      <c r="N141" s="62"/>
    </row>
    <row r="142" spans="14:14" ht="15.75" customHeight="1" x14ac:dyDescent="0.25">
      <c r="N142" s="62"/>
    </row>
    <row r="143" spans="14:14" ht="15.75" customHeight="1" x14ac:dyDescent="0.25">
      <c r="N143" s="62"/>
    </row>
    <row r="144" spans="14:14" ht="15.75" customHeight="1" x14ac:dyDescent="0.25">
      <c r="N144" s="62"/>
    </row>
    <row r="145" spans="14:14" ht="15.75" customHeight="1" x14ac:dyDescent="0.25">
      <c r="N145" s="62"/>
    </row>
    <row r="146" spans="14:14" ht="15.75" customHeight="1" x14ac:dyDescent="0.25">
      <c r="N146" s="62"/>
    </row>
    <row r="147" spans="14:14" ht="15.75" customHeight="1" x14ac:dyDescent="0.25">
      <c r="N147" s="62"/>
    </row>
    <row r="148" spans="14:14" ht="15.75" customHeight="1" x14ac:dyDescent="0.25">
      <c r="N148" s="62"/>
    </row>
    <row r="149" spans="14:14" ht="15.75" customHeight="1" x14ac:dyDescent="0.25">
      <c r="N149" s="62"/>
    </row>
    <row r="150" spans="14:14" ht="15.75" customHeight="1" x14ac:dyDescent="0.25">
      <c r="N150" s="62"/>
    </row>
    <row r="151" spans="14:14" ht="15.75" customHeight="1" x14ac:dyDescent="0.25">
      <c r="N151" s="62"/>
    </row>
    <row r="152" spans="14:14" ht="15.75" customHeight="1" x14ac:dyDescent="0.25">
      <c r="N152" s="62"/>
    </row>
    <row r="153" spans="14:14" ht="15.75" customHeight="1" x14ac:dyDescent="0.25">
      <c r="N153" s="62"/>
    </row>
    <row r="154" spans="14:14" ht="15.75" customHeight="1" x14ac:dyDescent="0.25">
      <c r="N154" s="62"/>
    </row>
    <row r="155" spans="14:14" ht="15.75" customHeight="1" x14ac:dyDescent="0.25">
      <c r="N155" s="62"/>
    </row>
    <row r="156" spans="14:14" ht="15.75" customHeight="1" x14ac:dyDescent="0.25">
      <c r="N156" s="62"/>
    </row>
    <row r="157" spans="14:14" ht="15.75" customHeight="1" x14ac:dyDescent="0.25">
      <c r="N157" s="62"/>
    </row>
    <row r="158" spans="14:14" ht="15.75" customHeight="1" x14ac:dyDescent="0.25">
      <c r="N158" s="62"/>
    </row>
    <row r="159" spans="14:14" ht="15.75" customHeight="1" x14ac:dyDescent="0.25">
      <c r="N159" s="62"/>
    </row>
    <row r="160" spans="14:14" ht="15.75" customHeight="1" x14ac:dyDescent="0.25">
      <c r="N160" s="62"/>
    </row>
    <row r="161" spans="14:14" ht="15.75" customHeight="1" x14ac:dyDescent="0.25">
      <c r="N161" s="62"/>
    </row>
    <row r="162" spans="14:14" ht="15.75" customHeight="1" x14ac:dyDescent="0.25">
      <c r="N162" s="62"/>
    </row>
    <row r="163" spans="14:14" ht="15.75" customHeight="1" x14ac:dyDescent="0.25">
      <c r="N163" s="62"/>
    </row>
    <row r="164" spans="14:14" ht="15.75" customHeight="1" x14ac:dyDescent="0.25">
      <c r="N164" s="62"/>
    </row>
    <row r="165" spans="14:14" ht="15.75" customHeight="1" x14ac:dyDescent="0.25">
      <c r="N165" s="62"/>
    </row>
    <row r="166" spans="14:14" ht="15.75" customHeight="1" x14ac:dyDescent="0.25">
      <c r="N166" s="62"/>
    </row>
    <row r="167" spans="14:14" ht="15.75" customHeight="1" x14ac:dyDescent="0.25">
      <c r="N167" s="62"/>
    </row>
    <row r="168" spans="14:14" ht="15.75" customHeight="1" x14ac:dyDescent="0.25">
      <c r="N168" s="62"/>
    </row>
    <row r="169" spans="14:14" ht="15.75" customHeight="1" x14ac:dyDescent="0.25">
      <c r="N169" s="62"/>
    </row>
    <row r="170" spans="14:14" ht="15.75" customHeight="1" x14ac:dyDescent="0.25">
      <c r="N170" s="62"/>
    </row>
    <row r="171" spans="14:14" ht="15.75" customHeight="1" x14ac:dyDescent="0.25">
      <c r="N171" s="62"/>
    </row>
    <row r="172" spans="14:14" ht="15.75" customHeight="1" x14ac:dyDescent="0.25">
      <c r="N172" s="62"/>
    </row>
    <row r="173" spans="14:14" ht="15.75" customHeight="1" x14ac:dyDescent="0.25">
      <c r="N173" s="62"/>
    </row>
    <row r="174" spans="14:14" ht="15.75" customHeight="1" x14ac:dyDescent="0.25">
      <c r="N174" s="62"/>
    </row>
    <row r="175" spans="14:14" ht="15.75" customHeight="1" x14ac:dyDescent="0.25">
      <c r="N175" s="62"/>
    </row>
    <row r="176" spans="14:14" ht="15.75" customHeight="1" x14ac:dyDescent="0.25">
      <c r="N176" s="62"/>
    </row>
    <row r="177" spans="14:14" ht="15.75" customHeight="1" x14ac:dyDescent="0.25">
      <c r="N177" s="62"/>
    </row>
    <row r="178" spans="14:14" ht="15.75" customHeight="1" x14ac:dyDescent="0.25">
      <c r="N178" s="62"/>
    </row>
    <row r="179" spans="14:14" ht="15.75" customHeight="1" x14ac:dyDescent="0.25">
      <c r="N179" s="62"/>
    </row>
    <row r="180" spans="14:14" ht="15.75" customHeight="1" x14ac:dyDescent="0.25">
      <c r="N180" s="62"/>
    </row>
    <row r="181" spans="14:14" ht="15.75" customHeight="1" x14ac:dyDescent="0.25">
      <c r="N181" s="62"/>
    </row>
    <row r="182" spans="14:14" ht="15.75" customHeight="1" x14ac:dyDescent="0.25">
      <c r="N182" s="62"/>
    </row>
    <row r="183" spans="14:14" ht="15.75" customHeight="1" x14ac:dyDescent="0.25">
      <c r="N183" s="62"/>
    </row>
    <row r="184" spans="14:14" ht="15.75" customHeight="1" x14ac:dyDescent="0.25">
      <c r="N184" s="62"/>
    </row>
    <row r="185" spans="14:14" ht="15.75" customHeight="1" x14ac:dyDescent="0.25">
      <c r="N185" s="62"/>
    </row>
    <row r="186" spans="14:14" ht="15.75" customHeight="1" x14ac:dyDescent="0.25">
      <c r="N186" s="62"/>
    </row>
    <row r="187" spans="14:14" ht="15.75" customHeight="1" x14ac:dyDescent="0.25">
      <c r="N187" s="62"/>
    </row>
    <row r="188" spans="14:14" ht="15.75" customHeight="1" x14ac:dyDescent="0.25">
      <c r="N188" s="62"/>
    </row>
    <row r="189" spans="14:14" ht="15.75" customHeight="1" x14ac:dyDescent="0.25">
      <c r="N189" s="62"/>
    </row>
    <row r="190" spans="14:14" ht="15.75" customHeight="1" x14ac:dyDescent="0.25">
      <c r="N190" s="62"/>
    </row>
    <row r="191" spans="14:14" ht="15.75" customHeight="1" x14ac:dyDescent="0.25">
      <c r="N191" s="62"/>
    </row>
    <row r="192" spans="14:14" ht="15.75" customHeight="1" x14ac:dyDescent="0.25">
      <c r="N192" s="62"/>
    </row>
    <row r="193" spans="14:14" ht="15.75" customHeight="1" x14ac:dyDescent="0.25">
      <c r="N193" s="62"/>
    </row>
    <row r="194" spans="14:14" ht="15.75" customHeight="1" x14ac:dyDescent="0.25">
      <c r="N194" s="62"/>
    </row>
    <row r="195" spans="14:14" ht="15.75" customHeight="1" x14ac:dyDescent="0.25">
      <c r="N195" s="62"/>
    </row>
    <row r="196" spans="14:14" ht="15.75" customHeight="1" x14ac:dyDescent="0.25">
      <c r="N196" s="62"/>
    </row>
    <row r="197" spans="14:14" ht="15.75" customHeight="1" x14ac:dyDescent="0.25">
      <c r="N197" s="62"/>
    </row>
    <row r="198" spans="14:14" ht="15.75" customHeight="1" x14ac:dyDescent="0.25">
      <c r="N198" s="62"/>
    </row>
    <row r="199" spans="14:14" ht="15.75" customHeight="1" x14ac:dyDescent="0.25">
      <c r="N199" s="62"/>
    </row>
    <row r="200" spans="14:14" ht="15.75" customHeight="1" x14ac:dyDescent="0.25">
      <c r="N200" s="62"/>
    </row>
    <row r="201" spans="14:14" ht="15.75" customHeight="1" x14ac:dyDescent="0.25">
      <c r="N201" s="62"/>
    </row>
    <row r="202" spans="14:14" ht="15.75" customHeight="1" x14ac:dyDescent="0.25">
      <c r="N202" s="62"/>
    </row>
    <row r="203" spans="14:14" ht="15.75" customHeight="1" x14ac:dyDescent="0.25">
      <c r="N203" s="62"/>
    </row>
    <row r="204" spans="14:14" ht="15.75" customHeight="1" x14ac:dyDescent="0.25">
      <c r="N204" s="62"/>
    </row>
    <row r="205" spans="14:14" ht="15.75" customHeight="1" x14ac:dyDescent="0.25">
      <c r="N205" s="62"/>
    </row>
    <row r="206" spans="14:14" ht="15.75" customHeight="1" x14ac:dyDescent="0.25">
      <c r="N206" s="62"/>
    </row>
    <row r="207" spans="14:14" ht="15.75" customHeight="1" x14ac:dyDescent="0.25">
      <c r="N207" s="62"/>
    </row>
    <row r="208" spans="14:14" ht="15.75" customHeight="1" x14ac:dyDescent="0.25">
      <c r="N208" s="62"/>
    </row>
    <row r="209" spans="14:14" ht="15.75" customHeight="1" x14ac:dyDescent="0.25">
      <c r="N209" s="62"/>
    </row>
    <row r="210" spans="14:14" ht="15.75" customHeight="1" x14ac:dyDescent="0.25">
      <c r="N210" s="62"/>
    </row>
    <row r="211" spans="14:14" ht="15.75" customHeight="1" x14ac:dyDescent="0.25">
      <c r="N211" s="62"/>
    </row>
    <row r="212" spans="14:14" ht="15.75" customHeight="1" x14ac:dyDescent="0.25">
      <c r="N212" s="62"/>
    </row>
    <row r="213" spans="14:14" ht="15.75" customHeight="1" x14ac:dyDescent="0.25">
      <c r="N213" s="62"/>
    </row>
    <row r="214" spans="14:14" ht="15.75" customHeight="1" x14ac:dyDescent="0.25">
      <c r="N214" s="62"/>
    </row>
    <row r="215" spans="14:14" ht="15.75" customHeight="1" x14ac:dyDescent="0.25">
      <c r="N215" s="62"/>
    </row>
    <row r="216" spans="14:14" ht="15.75" customHeight="1" x14ac:dyDescent="0.25">
      <c r="N216" s="62"/>
    </row>
    <row r="217" spans="14:14" ht="15.75" customHeight="1" x14ac:dyDescent="0.25">
      <c r="N217" s="62"/>
    </row>
    <row r="218" spans="14:14" ht="15.75" customHeight="1" x14ac:dyDescent="0.25">
      <c r="N218" s="62"/>
    </row>
    <row r="219" spans="14:14" ht="15.75" customHeight="1" x14ac:dyDescent="0.25">
      <c r="N219" s="62"/>
    </row>
    <row r="220" spans="14:14" ht="15.75" customHeight="1" x14ac:dyDescent="0.25">
      <c r="N220" s="62"/>
    </row>
    <row r="221" spans="14:14" ht="15.75" customHeight="1" x14ac:dyDescent="0.25">
      <c r="N221" s="62"/>
    </row>
    <row r="222" spans="14:14" ht="15.75" customHeight="1" x14ac:dyDescent="0.25">
      <c r="N222" s="62"/>
    </row>
    <row r="223" spans="14:14" ht="15.75" customHeight="1" x14ac:dyDescent="0.25">
      <c r="N223" s="62"/>
    </row>
    <row r="224" spans="14:14" ht="15.75" customHeight="1" x14ac:dyDescent="0.25">
      <c r="N224" s="62"/>
    </row>
    <row r="225" spans="14:14" ht="15.75" customHeight="1" x14ac:dyDescent="0.25">
      <c r="N225" s="62"/>
    </row>
    <row r="226" spans="14:14" ht="15.75" customHeight="1" x14ac:dyDescent="0.25">
      <c r="N226" s="62"/>
    </row>
    <row r="227" spans="14:14" ht="15.75" customHeight="1" x14ac:dyDescent="0.25">
      <c r="N227" s="62"/>
    </row>
    <row r="228" spans="14:14" ht="15.75" customHeight="1" x14ac:dyDescent="0.25">
      <c r="N228" s="62"/>
    </row>
    <row r="229" spans="14:14" ht="15.75" customHeight="1" x14ac:dyDescent="0.25">
      <c r="N229" s="62"/>
    </row>
    <row r="230" spans="14:14" ht="15.75" customHeight="1" x14ac:dyDescent="0.25">
      <c r="N230" s="62"/>
    </row>
    <row r="231" spans="14:14" ht="15.75" customHeight="1" x14ac:dyDescent="0.25">
      <c r="N231" s="62"/>
    </row>
    <row r="232" spans="14:14" ht="15.75" customHeight="1" x14ac:dyDescent="0.25">
      <c r="N232" s="62"/>
    </row>
    <row r="233" spans="14:14" ht="15.75" customHeight="1" x14ac:dyDescent="0.25">
      <c r="N233" s="62"/>
    </row>
    <row r="234" spans="14:14" ht="15.75" customHeight="1" x14ac:dyDescent="0.25">
      <c r="N234" s="62"/>
    </row>
    <row r="235" spans="14:14" ht="15.75" customHeight="1" x14ac:dyDescent="0.25">
      <c r="N235" s="62"/>
    </row>
    <row r="236" spans="14:14" ht="15.75" customHeight="1" x14ac:dyDescent="0.25">
      <c r="N236" s="62"/>
    </row>
    <row r="237" spans="14:14" ht="15.75" customHeight="1" x14ac:dyDescent="0.25">
      <c r="N237" s="62"/>
    </row>
    <row r="238" spans="14:14" ht="15.75" customHeight="1" x14ac:dyDescent="0.25">
      <c r="N238" s="62"/>
    </row>
    <row r="239" spans="14:14" ht="15.75" customHeight="1" x14ac:dyDescent="0.25">
      <c r="N239" s="62"/>
    </row>
    <row r="240" spans="14:14" ht="15.75" customHeight="1" x14ac:dyDescent="0.25">
      <c r="N240" s="62"/>
    </row>
    <row r="241" spans="14:14" ht="15.75" customHeight="1" x14ac:dyDescent="0.25">
      <c r="N241" s="62"/>
    </row>
    <row r="242" spans="14:14" ht="15.75" customHeight="1" x14ac:dyDescent="0.25">
      <c r="N242" s="62"/>
    </row>
    <row r="243" spans="14:14" ht="15.75" customHeight="1" x14ac:dyDescent="0.25">
      <c r="N243" s="62"/>
    </row>
    <row r="244" spans="14:14" ht="15.75" customHeight="1" x14ac:dyDescent="0.25">
      <c r="N244" s="62"/>
    </row>
    <row r="245" spans="14:14" ht="15.75" customHeight="1" x14ac:dyDescent="0.25">
      <c r="N245" s="62"/>
    </row>
    <row r="246" spans="14:14" ht="15.75" customHeight="1" x14ac:dyDescent="0.25">
      <c r="N246" s="62"/>
    </row>
    <row r="247" spans="14:14" ht="15.75" customHeight="1" x14ac:dyDescent="0.25">
      <c r="N247" s="62"/>
    </row>
    <row r="248" spans="14:14" ht="15.75" customHeight="1" x14ac:dyDescent="0.25">
      <c r="N248" s="62"/>
    </row>
    <row r="249" spans="14:14" ht="15.75" customHeight="1" x14ac:dyDescent="0.25">
      <c r="N249" s="62"/>
    </row>
    <row r="250" spans="14:14" ht="15.75" customHeight="1" x14ac:dyDescent="0.25">
      <c r="N250" s="62"/>
    </row>
    <row r="251" spans="14:14" ht="15.75" customHeight="1" x14ac:dyDescent="0.25">
      <c r="N251" s="62"/>
    </row>
    <row r="252" spans="14:14" ht="15.75" customHeight="1" x14ac:dyDescent="0.25">
      <c r="N252" s="62"/>
    </row>
    <row r="253" spans="14:14" ht="15.75" customHeight="1" x14ac:dyDescent="0.25">
      <c r="N253" s="62"/>
    </row>
    <row r="254" spans="14:14" ht="15.75" customHeight="1" x14ac:dyDescent="0.25">
      <c r="N254" s="62"/>
    </row>
    <row r="255" spans="14:14" ht="15.75" customHeight="1" x14ac:dyDescent="0.25">
      <c r="N255" s="62"/>
    </row>
    <row r="256" spans="14:14" ht="15.75" customHeight="1" x14ac:dyDescent="0.25">
      <c r="N256" s="62"/>
    </row>
    <row r="257" spans="14:14" ht="15.75" customHeight="1" x14ac:dyDescent="0.25">
      <c r="N257" s="62"/>
    </row>
    <row r="258" spans="14:14" ht="15.75" customHeight="1" x14ac:dyDescent="0.25">
      <c r="N258" s="62"/>
    </row>
    <row r="259" spans="14:14" ht="15.75" customHeight="1" x14ac:dyDescent="0.25">
      <c r="N259" s="62"/>
    </row>
    <row r="260" spans="14:14" ht="15.75" customHeight="1" x14ac:dyDescent="0.25">
      <c r="N260" s="62"/>
    </row>
    <row r="261" spans="14:14" ht="15.75" customHeight="1" x14ac:dyDescent="0.25">
      <c r="N261" s="62"/>
    </row>
    <row r="262" spans="14:14" ht="15.75" customHeight="1" x14ac:dyDescent="0.25">
      <c r="N262" s="62"/>
    </row>
    <row r="263" spans="14:14" ht="15.75" customHeight="1" x14ac:dyDescent="0.25">
      <c r="N263" s="62"/>
    </row>
    <row r="264" spans="14:14" ht="15.75" customHeight="1" x14ac:dyDescent="0.25">
      <c r="N264" s="62"/>
    </row>
    <row r="265" spans="14:14" ht="15.75" customHeight="1" x14ac:dyDescent="0.25">
      <c r="N265" s="62"/>
    </row>
    <row r="266" spans="14:14" ht="15.75" customHeight="1" x14ac:dyDescent="0.25">
      <c r="N266" s="62"/>
    </row>
    <row r="267" spans="14:14" ht="15.75" customHeight="1" x14ac:dyDescent="0.25">
      <c r="N267" s="62"/>
    </row>
    <row r="268" spans="14:14" ht="15.75" customHeight="1" x14ac:dyDescent="0.25">
      <c r="N268" s="62"/>
    </row>
    <row r="269" spans="14:14" ht="15.75" customHeight="1" x14ac:dyDescent="0.25">
      <c r="N269" s="62"/>
    </row>
    <row r="270" spans="14:14" ht="15.75" customHeight="1" x14ac:dyDescent="0.25">
      <c r="N270" s="62"/>
    </row>
    <row r="271" spans="14:14" ht="15.75" customHeight="1" x14ac:dyDescent="0.25">
      <c r="N271" s="62"/>
    </row>
    <row r="272" spans="14:14" ht="15.75" customHeight="1" x14ac:dyDescent="0.25">
      <c r="N272" s="62"/>
    </row>
    <row r="273" spans="14:14" ht="15.75" customHeight="1" x14ac:dyDescent="0.25">
      <c r="N273" s="62"/>
    </row>
    <row r="274" spans="14:14" ht="15.75" customHeight="1" x14ac:dyDescent="0.25">
      <c r="N274" s="62"/>
    </row>
    <row r="275" spans="14:14" ht="15.75" customHeight="1" x14ac:dyDescent="0.25">
      <c r="N275" s="62"/>
    </row>
    <row r="276" spans="14:14" ht="15.75" customHeight="1" x14ac:dyDescent="0.25">
      <c r="N276" s="62"/>
    </row>
    <row r="277" spans="14:14" ht="15.75" customHeight="1" x14ac:dyDescent="0.25">
      <c r="N277" s="62"/>
    </row>
    <row r="278" spans="14:14" ht="15.75" customHeight="1" x14ac:dyDescent="0.25">
      <c r="N278" s="62"/>
    </row>
    <row r="279" spans="14:14" ht="15.75" customHeight="1" x14ac:dyDescent="0.25">
      <c r="N279" s="62"/>
    </row>
    <row r="280" spans="14:14" ht="15.75" customHeight="1" x14ac:dyDescent="0.25">
      <c r="N280" s="62"/>
    </row>
    <row r="281" spans="14:14" ht="15.75" customHeight="1" x14ac:dyDescent="0.25">
      <c r="N281" s="62"/>
    </row>
    <row r="282" spans="14:14" ht="15.75" customHeight="1" x14ac:dyDescent="0.25">
      <c r="N282" s="62"/>
    </row>
    <row r="283" spans="14:14" ht="15.75" customHeight="1" x14ac:dyDescent="0.25">
      <c r="N283" s="62"/>
    </row>
    <row r="284" spans="14:14" ht="15.75" customHeight="1" x14ac:dyDescent="0.25">
      <c r="N284" s="62"/>
    </row>
    <row r="285" spans="14:14" ht="15.75" customHeight="1" x14ac:dyDescent="0.25">
      <c r="N285" s="62"/>
    </row>
    <row r="286" spans="14:14" ht="15.75" customHeight="1" x14ac:dyDescent="0.25">
      <c r="N286" s="62"/>
    </row>
    <row r="287" spans="14:14" ht="15.75" customHeight="1" x14ac:dyDescent="0.25">
      <c r="N287" s="62"/>
    </row>
    <row r="288" spans="14:14" ht="15.75" customHeight="1" x14ac:dyDescent="0.25">
      <c r="N288" s="62"/>
    </row>
    <row r="289" spans="14:14" ht="15.75" customHeight="1" x14ac:dyDescent="0.25">
      <c r="N289" s="62"/>
    </row>
    <row r="290" spans="14:14" ht="15.75" customHeight="1" x14ac:dyDescent="0.25">
      <c r="N290" s="62"/>
    </row>
    <row r="291" spans="14:14" ht="15.75" customHeight="1" x14ac:dyDescent="0.25">
      <c r="N291" s="62"/>
    </row>
    <row r="292" spans="14:14" ht="15.75" customHeight="1" x14ac:dyDescent="0.25">
      <c r="N292" s="62"/>
    </row>
    <row r="293" spans="14:14" ht="15.75" customHeight="1" x14ac:dyDescent="0.25">
      <c r="N293" s="62"/>
    </row>
    <row r="294" spans="14:14" ht="15.75" customHeight="1" x14ac:dyDescent="0.25">
      <c r="N294" s="62"/>
    </row>
    <row r="295" spans="14:14" ht="15.75" customHeight="1" x14ac:dyDescent="0.25">
      <c r="N295" s="62"/>
    </row>
    <row r="296" spans="14:14" ht="15.75" customHeight="1" x14ac:dyDescent="0.25">
      <c r="N296" s="62"/>
    </row>
    <row r="297" spans="14:14" ht="15.75" customHeight="1" x14ac:dyDescent="0.25">
      <c r="N297" s="62"/>
    </row>
    <row r="298" spans="14:14" ht="15.75" customHeight="1" x14ac:dyDescent="0.25">
      <c r="N298" s="62"/>
    </row>
    <row r="299" spans="14:14" ht="15.75" customHeight="1" x14ac:dyDescent="0.25">
      <c r="N299" s="62"/>
    </row>
    <row r="300" spans="14:14" ht="15.75" customHeight="1" x14ac:dyDescent="0.25">
      <c r="N300" s="62"/>
    </row>
    <row r="301" spans="14:14" ht="15.75" customHeight="1" x14ac:dyDescent="0.25">
      <c r="N301" s="62"/>
    </row>
    <row r="302" spans="14:14" ht="15.75" customHeight="1" x14ac:dyDescent="0.25">
      <c r="N302" s="62"/>
    </row>
    <row r="303" spans="14:14" ht="15.75" customHeight="1" x14ac:dyDescent="0.25">
      <c r="N303" s="62"/>
    </row>
    <row r="304" spans="14:14" ht="15.75" customHeight="1" x14ac:dyDescent="0.25">
      <c r="N304" s="62"/>
    </row>
    <row r="305" spans="14:14" ht="15.75" customHeight="1" x14ac:dyDescent="0.25">
      <c r="N305" s="62"/>
    </row>
    <row r="306" spans="14:14" ht="15.75" customHeight="1" x14ac:dyDescent="0.25">
      <c r="N306" s="62"/>
    </row>
    <row r="307" spans="14:14" ht="15.75" customHeight="1" x14ac:dyDescent="0.25">
      <c r="N307" s="62"/>
    </row>
    <row r="308" spans="14:14" ht="15.75" customHeight="1" x14ac:dyDescent="0.25">
      <c r="N308" s="62"/>
    </row>
    <row r="309" spans="14:14" ht="15.75" customHeight="1" x14ac:dyDescent="0.25">
      <c r="N309" s="62"/>
    </row>
    <row r="310" spans="14:14" ht="15.75" customHeight="1" x14ac:dyDescent="0.25">
      <c r="N310" s="62"/>
    </row>
    <row r="311" spans="14:14" ht="15.75" customHeight="1" x14ac:dyDescent="0.25">
      <c r="N311" s="62"/>
    </row>
    <row r="312" spans="14:14" ht="15.75" customHeight="1" x14ac:dyDescent="0.25">
      <c r="N312" s="62"/>
    </row>
    <row r="313" spans="14:14" ht="15.75" customHeight="1" x14ac:dyDescent="0.25">
      <c r="N313" s="62"/>
    </row>
    <row r="314" spans="14:14" ht="15.75" customHeight="1" x14ac:dyDescent="0.25">
      <c r="N314" s="62"/>
    </row>
    <row r="315" spans="14:14" ht="15.75" customHeight="1" x14ac:dyDescent="0.25">
      <c r="N315" s="62"/>
    </row>
    <row r="316" spans="14:14" ht="15.75" customHeight="1" x14ac:dyDescent="0.25">
      <c r="N316" s="62"/>
    </row>
    <row r="317" spans="14:14" ht="15.75" customHeight="1" x14ac:dyDescent="0.25">
      <c r="N317" s="62"/>
    </row>
    <row r="318" spans="14:14" ht="15.75" customHeight="1" x14ac:dyDescent="0.25">
      <c r="N318" s="62"/>
    </row>
    <row r="319" spans="14:14" ht="15.75" customHeight="1" x14ac:dyDescent="0.25">
      <c r="N319" s="62"/>
    </row>
    <row r="320" spans="14:14" ht="15.75" customHeight="1" x14ac:dyDescent="0.25">
      <c r="N320" s="62"/>
    </row>
    <row r="321" spans="14:14" ht="15.75" customHeight="1" x14ac:dyDescent="0.25">
      <c r="N321" s="62"/>
    </row>
    <row r="322" spans="14:14" ht="15.75" customHeight="1" x14ac:dyDescent="0.25">
      <c r="N322" s="62"/>
    </row>
    <row r="323" spans="14:14" ht="15.75" customHeight="1" x14ac:dyDescent="0.25">
      <c r="N323" s="62"/>
    </row>
    <row r="324" spans="14:14" ht="15.75" customHeight="1" x14ac:dyDescent="0.25">
      <c r="N324" s="62"/>
    </row>
    <row r="325" spans="14:14" ht="15.75" customHeight="1" x14ac:dyDescent="0.25">
      <c r="N325" s="62"/>
    </row>
    <row r="326" spans="14:14" ht="15.75" customHeight="1" x14ac:dyDescent="0.25">
      <c r="N326" s="62"/>
    </row>
    <row r="327" spans="14:14" ht="15.75" customHeight="1" x14ac:dyDescent="0.25">
      <c r="N327" s="62"/>
    </row>
    <row r="328" spans="14:14" ht="15.75" customHeight="1" x14ac:dyDescent="0.25">
      <c r="N328" s="62"/>
    </row>
    <row r="329" spans="14:14" ht="15.75" customHeight="1" x14ac:dyDescent="0.25">
      <c r="N329" s="62"/>
    </row>
    <row r="330" spans="14:14" ht="15.75" customHeight="1" x14ac:dyDescent="0.25">
      <c r="N330" s="62"/>
    </row>
    <row r="331" spans="14:14" ht="15.75" customHeight="1" x14ac:dyDescent="0.25">
      <c r="N331" s="62"/>
    </row>
    <row r="332" spans="14:14" ht="15.75" customHeight="1" x14ac:dyDescent="0.25">
      <c r="N332" s="62"/>
    </row>
    <row r="333" spans="14:14" ht="15.75" customHeight="1" x14ac:dyDescent="0.25">
      <c r="N333" s="62"/>
    </row>
    <row r="334" spans="14:14" ht="15.75" customHeight="1" x14ac:dyDescent="0.25">
      <c r="N334" s="62"/>
    </row>
    <row r="335" spans="14:14" ht="15.75" customHeight="1" x14ac:dyDescent="0.25">
      <c r="N335" s="62"/>
    </row>
    <row r="336" spans="14:14" ht="15.75" customHeight="1" x14ac:dyDescent="0.25">
      <c r="N336" s="62"/>
    </row>
    <row r="337" spans="14:14" ht="15.75" customHeight="1" x14ac:dyDescent="0.25">
      <c r="N337" s="62"/>
    </row>
    <row r="338" spans="14:14" ht="15.75" customHeight="1" x14ac:dyDescent="0.25">
      <c r="N338" s="62"/>
    </row>
    <row r="339" spans="14:14" ht="15.75" customHeight="1" x14ac:dyDescent="0.25">
      <c r="N339" s="62"/>
    </row>
    <row r="340" spans="14:14" ht="15.75" customHeight="1" x14ac:dyDescent="0.25">
      <c r="N340" s="62"/>
    </row>
    <row r="341" spans="14:14" ht="15.75" customHeight="1" x14ac:dyDescent="0.25">
      <c r="N341" s="62"/>
    </row>
    <row r="342" spans="14:14" ht="15.75" customHeight="1" x14ac:dyDescent="0.25">
      <c r="N342" s="62"/>
    </row>
    <row r="343" spans="14:14" ht="15.75" customHeight="1" x14ac:dyDescent="0.25">
      <c r="N343" s="62"/>
    </row>
    <row r="344" spans="14:14" ht="15.75" customHeight="1" x14ac:dyDescent="0.25">
      <c r="N344" s="62"/>
    </row>
    <row r="345" spans="14:14" ht="15.75" customHeight="1" x14ac:dyDescent="0.25">
      <c r="N345" s="62"/>
    </row>
    <row r="346" spans="14:14" ht="15.75" customHeight="1" x14ac:dyDescent="0.25">
      <c r="N346" s="62"/>
    </row>
    <row r="347" spans="14:14" ht="15.75" customHeight="1" x14ac:dyDescent="0.25">
      <c r="N347" s="62"/>
    </row>
    <row r="348" spans="14:14" ht="15.75" customHeight="1" x14ac:dyDescent="0.25">
      <c r="N348" s="62"/>
    </row>
    <row r="349" spans="14:14" ht="15.75" customHeight="1" x14ac:dyDescent="0.25">
      <c r="N349" s="62"/>
    </row>
    <row r="350" spans="14:14" ht="15.75" customHeight="1" x14ac:dyDescent="0.25">
      <c r="N350" s="62"/>
    </row>
    <row r="351" spans="14:14" ht="15.75" customHeight="1" x14ac:dyDescent="0.25">
      <c r="N351" s="62"/>
    </row>
    <row r="352" spans="14:14" ht="15.75" customHeight="1" x14ac:dyDescent="0.25">
      <c r="N352" s="62"/>
    </row>
    <row r="353" spans="14:14" ht="15.75" customHeight="1" x14ac:dyDescent="0.25">
      <c r="N353" s="62"/>
    </row>
    <row r="354" spans="14:14" ht="15.75" customHeight="1" x14ac:dyDescent="0.25">
      <c r="N354" s="62"/>
    </row>
    <row r="355" spans="14:14" ht="15.75" customHeight="1" x14ac:dyDescent="0.25">
      <c r="N355" s="62"/>
    </row>
    <row r="356" spans="14:14" ht="15.75" customHeight="1" x14ac:dyDescent="0.25">
      <c r="N356" s="62"/>
    </row>
    <row r="357" spans="14:14" ht="15.75" customHeight="1" x14ac:dyDescent="0.25">
      <c r="N357" s="62"/>
    </row>
    <row r="358" spans="14:14" ht="15.75" customHeight="1" x14ac:dyDescent="0.25">
      <c r="N358" s="62"/>
    </row>
    <row r="359" spans="14:14" ht="15.75" customHeight="1" x14ac:dyDescent="0.25">
      <c r="N359" s="62"/>
    </row>
    <row r="360" spans="14:14" ht="15.75" customHeight="1" x14ac:dyDescent="0.25">
      <c r="N360" s="62"/>
    </row>
    <row r="361" spans="14:14" ht="15.75" customHeight="1" x14ac:dyDescent="0.25">
      <c r="N361" s="62"/>
    </row>
    <row r="362" spans="14:14" ht="15.75" customHeight="1" x14ac:dyDescent="0.25">
      <c r="N362" s="62"/>
    </row>
    <row r="363" spans="14:14" ht="15.75" customHeight="1" x14ac:dyDescent="0.25">
      <c r="N363" s="62"/>
    </row>
    <row r="364" spans="14:14" ht="15.75" customHeight="1" x14ac:dyDescent="0.25">
      <c r="N364" s="62"/>
    </row>
    <row r="365" spans="14:14" ht="15.75" customHeight="1" x14ac:dyDescent="0.25">
      <c r="N365" s="62"/>
    </row>
    <row r="366" spans="14:14" ht="15.75" customHeight="1" x14ac:dyDescent="0.25">
      <c r="N366" s="62"/>
    </row>
    <row r="367" spans="14:14" ht="15.75" customHeight="1" x14ac:dyDescent="0.25">
      <c r="N367" s="62"/>
    </row>
    <row r="368" spans="14:14" ht="15.75" customHeight="1" x14ac:dyDescent="0.25">
      <c r="N368" s="62"/>
    </row>
    <row r="369" spans="14:14" ht="15.75" customHeight="1" x14ac:dyDescent="0.25">
      <c r="N369" s="62"/>
    </row>
    <row r="370" spans="14:14" ht="15.75" customHeight="1" x14ac:dyDescent="0.25">
      <c r="N370" s="62"/>
    </row>
    <row r="371" spans="14:14" ht="15.75" customHeight="1" x14ac:dyDescent="0.25">
      <c r="N371" s="62"/>
    </row>
    <row r="372" spans="14:14" ht="15.75" customHeight="1" x14ac:dyDescent="0.25">
      <c r="N372" s="62"/>
    </row>
    <row r="373" spans="14:14" ht="15.75" customHeight="1" x14ac:dyDescent="0.25">
      <c r="N373" s="62"/>
    </row>
    <row r="374" spans="14:14" ht="15.75" customHeight="1" x14ac:dyDescent="0.25">
      <c r="N374" s="62"/>
    </row>
    <row r="375" spans="14:14" ht="15.75" customHeight="1" x14ac:dyDescent="0.25">
      <c r="N375" s="62"/>
    </row>
    <row r="376" spans="14:14" ht="15.75" customHeight="1" x14ac:dyDescent="0.25">
      <c r="N376" s="62"/>
    </row>
    <row r="377" spans="14:14" ht="15.75" customHeight="1" x14ac:dyDescent="0.25">
      <c r="N377" s="62"/>
    </row>
    <row r="378" spans="14:14" ht="15.75" customHeight="1" x14ac:dyDescent="0.25">
      <c r="N378" s="62"/>
    </row>
    <row r="379" spans="14:14" ht="15.75" customHeight="1" x14ac:dyDescent="0.25">
      <c r="N379" s="62"/>
    </row>
    <row r="380" spans="14:14" ht="15.75" customHeight="1" x14ac:dyDescent="0.25">
      <c r="N380" s="62"/>
    </row>
    <row r="381" spans="14:14" ht="15.75" customHeight="1" x14ac:dyDescent="0.25">
      <c r="N381" s="62"/>
    </row>
    <row r="382" spans="14:14" ht="15.75" customHeight="1" x14ac:dyDescent="0.25">
      <c r="N382" s="62"/>
    </row>
    <row r="383" spans="14:14" ht="15.75" customHeight="1" x14ac:dyDescent="0.25">
      <c r="N383" s="62"/>
    </row>
    <row r="384" spans="14:14" ht="15.75" customHeight="1" x14ac:dyDescent="0.25">
      <c r="N384" s="62"/>
    </row>
    <row r="385" spans="14:14" ht="15.75" customHeight="1" x14ac:dyDescent="0.25">
      <c r="N385" s="62"/>
    </row>
    <row r="386" spans="14:14" ht="15.75" customHeight="1" x14ac:dyDescent="0.25">
      <c r="N386" s="62"/>
    </row>
    <row r="387" spans="14:14" ht="15.75" customHeight="1" x14ac:dyDescent="0.25">
      <c r="N387" s="62"/>
    </row>
    <row r="388" spans="14:14" ht="15.75" customHeight="1" x14ac:dyDescent="0.25">
      <c r="N388" s="62"/>
    </row>
    <row r="389" spans="14:14" ht="15.75" customHeight="1" x14ac:dyDescent="0.25">
      <c r="N389" s="62"/>
    </row>
    <row r="390" spans="14:14" ht="15.75" customHeight="1" x14ac:dyDescent="0.25">
      <c r="N390" s="62"/>
    </row>
    <row r="391" spans="14:14" ht="15.75" customHeight="1" x14ac:dyDescent="0.25">
      <c r="N391" s="62"/>
    </row>
    <row r="392" spans="14:14" ht="15.75" customHeight="1" x14ac:dyDescent="0.25">
      <c r="N392" s="62"/>
    </row>
    <row r="393" spans="14:14" ht="15.75" customHeight="1" x14ac:dyDescent="0.25">
      <c r="N393" s="62"/>
    </row>
    <row r="394" spans="14:14" ht="15.75" customHeight="1" x14ac:dyDescent="0.25">
      <c r="N394" s="62"/>
    </row>
    <row r="395" spans="14:14" ht="15.75" customHeight="1" x14ac:dyDescent="0.25">
      <c r="N395" s="62"/>
    </row>
    <row r="396" spans="14:14" ht="15.75" customHeight="1" x14ac:dyDescent="0.25">
      <c r="N396" s="62"/>
    </row>
    <row r="397" spans="14:14" ht="15.75" customHeight="1" x14ac:dyDescent="0.25">
      <c r="N397" s="62"/>
    </row>
    <row r="398" spans="14:14" ht="15.75" customHeight="1" x14ac:dyDescent="0.25">
      <c r="N398" s="62"/>
    </row>
    <row r="399" spans="14:14" ht="15.75" customHeight="1" x14ac:dyDescent="0.25">
      <c r="N399" s="62"/>
    </row>
    <row r="400" spans="14:14" ht="15.75" customHeight="1" x14ac:dyDescent="0.25">
      <c r="N400" s="62"/>
    </row>
    <row r="401" spans="14:14" ht="15.75" customHeight="1" x14ac:dyDescent="0.25">
      <c r="N401" s="62"/>
    </row>
    <row r="402" spans="14:14" ht="15.75" customHeight="1" x14ac:dyDescent="0.25">
      <c r="N402" s="62"/>
    </row>
    <row r="403" spans="14:14" ht="15.75" customHeight="1" x14ac:dyDescent="0.25">
      <c r="N403" s="62"/>
    </row>
    <row r="404" spans="14:14" ht="15.75" customHeight="1" x14ac:dyDescent="0.25">
      <c r="N404" s="62"/>
    </row>
    <row r="405" spans="14:14" ht="15.75" customHeight="1" x14ac:dyDescent="0.25">
      <c r="N405" s="62"/>
    </row>
    <row r="406" spans="14:14" ht="15.75" customHeight="1" x14ac:dyDescent="0.25">
      <c r="N406" s="62"/>
    </row>
    <row r="407" spans="14:14" ht="15.75" customHeight="1" x14ac:dyDescent="0.25">
      <c r="N407" s="62"/>
    </row>
    <row r="408" spans="14:14" ht="15.75" customHeight="1" x14ac:dyDescent="0.25">
      <c r="N408" s="62"/>
    </row>
    <row r="409" spans="14:14" ht="15.75" customHeight="1" x14ac:dyDescent="0.25">
      <c r="N409" s="62"/>
    </row>
    <row r="410" spans="14:14" ht="15.75" customHeight="1" x14ac:dyDescent="0.25">
      <c r="N410" s="62"/>
    </row>
    <row r="411" spans="14:14" ht="15.75" customHeight="1" x14ac:dyDescent="0.25">
      <c r="N411" s="62"/>
    </row>
    <row r="412" spans="14:14" ht="15.75" customHeight="1" x14ac:dyDescent="0.25">
      <c r="N412" s="62"/>
    </row>
    <row r="413" spans="14:14" ht="15.75" customHeight="1" x14ac:dyDescent="0.25">
      <c r="N413" s="62"/>
    </row>
    <row r="414" spans="14:14" ht="15.75" customHeight="1" x14ac:dyDescent="0.25">
      <c r="N414" s="62"/>
    </row>
    <row r="415" spans="14:14" ht="15.75" customHeight="1" x14ac:dyDescent="0.25">
      <c r="N415" s="62"/>
    </row>
    <row r="416" spans="14:14" ht="15.75" customHeight="1" x14ac:dyDescent="0.25">
      <c r="N416" s="62"/>
    </row>
    <row r="417" spans="14:14" ht="15.75" customHeight="1" x14ac:dyDescent="0.25">
      <c r="N417" s="62"/>
    </row>
    <row r="418" spans="14:14" ht="15.75" customHeight="1" x14ac:dyDescent="0.25">
      <c r="N418" s="62"/>
    </row>
    <row r="419" spans="14:14" ht="15.75" customHeight="1" x14ac:dyDescent="0.25">
      <c r="N419" s="62"/>
    </row>
    <row r="420" spans="14:14" ht="15.75" customHeight="1" x14ac:dyDescent="0.25">
      <c r="N420" s="62"/>
    </row>
    <row r="421" spans="14:14" ht="15.75" customHeight="1" x14ac:dyDescent="0.25">
      <c r="N421" s="62"/>
    </row>
    <row r="422" spans="14:14" ht="15.75" customHeight="1" x14ac:dyDescent="0.25">
      <c r="N422" s="62"/>
    </row>
    <row r="423" spans="14:14" ht="15.75" customHeight="1" x14ac:dyDescent="0.25">
      <c r="N423" s="62"/>
    </row>
    <row r="424" spans="14:14" ht="15.75" customHeight="1" x14ac:dyDescent="0.25">
      <c r="N424" s="62"/>
    </row>
    <row r="425" spans="14:14" ht="15.75" customHeight="1" x14ac:dyDescent="0.25">
      <c r="N425" s="62"/>
    </row>
    <row r="426" spans="14:14" ht="15.75" customHeight="1" x14ac:dyDescent="0.25">
      <c r="N426" s="62"/>
    </row>
    <row r="427" spans="14:14" ht="15.75" customHeight="1" x14ac:dyDescent="0.25">
      <c r="N427" s="62"/>
    </row>
    <row r="428" spans="14:14" ht="15.75" customHeight="1" x14ac:dyDescent="0.25">
      <c r="N428" s="62"/>
    </row>
    <row r="429" spans="14:14" ht="15.75" customHeight="1" x14ac:dyDescent="0.25">
      <c r="N429" s="62"/>
    </row>
    <row r="430" spans="14:14" ht="15.75" customHeight="1" x14ac:dyDescent="0.25">
      <c r="N430" s="62"/>
    </row>
    <row r="431" spans="14:14" ht="15.75" customHeight="1" x14ac:dyDescent="0.25">
      <c r="N431" s="62"/>
    </row>
    <row r="432" spans="14:14" ht="15.75" customHeight="1" x14ac:dyDescent="0.25">
      <c r="N432" s="62"/>
    </row>
    <row r="433" spans="14:14" ht="15.75" customHeight="1" x14ac:dyDescent="0.25">
      <c r="N433" s="62"/>
    </row>
    <row r="434" spans="14:14" ht="15.75" customHeight="1" x14ac:dyDescent="0.25">
      <c r="N434" s="62"/>
    </row>
    <row r="435" spans="14:14" ht="15.75" customHeight="1" x14ac:dyDescent="0.25">
      <c r="N435" s="62"/>
    </row>
    <row r="436" spans="14:14" ht="15.75" customHeight="1" x14ac:dyDescent="0.25">
      <c r="N436" s="62"/>
    </row>
    <row r="437" spans="14:14" ht="15.75" customHeight="1" x14ac:dyDescent="0.25">
      <c r="N437" s="62"/>
    </row>
    <row r="438" spans="14:14" ht="15.75" customHeight="1" x14ac:dyDescent="0.25">
      <c r="N438" s="62"/>
    </row>
    <row r="439" spans="14:14" ht="15.75" customHeight="1" x14ac:dyDescent="0.25">
      <c r="N439" s="62"/>
    </row>
    <row r="440" spans="14:14" ht="15.75" customHeight="1" x14ac:dyDescent="0.25">
      <c r="N440" s="62"/>
    </row>
    <row r="441" spans="14:14" ht="15.75" customHeight="1" x14ac:dyDescent="0.25">
      <c r="N441" s="62"/>
    </row>
    <row r="442" spans="14:14" ht="15.75" customHeight="1" x14ac:dyDescent="0.25">
      <c r="N442" s="62"/>
    </row>
    <row r="443" spans="14:14" ht="15.75" customHeight="1" x14ac:dyDescent="0.25">
      <c r="N443" s="62"/>
    </row>
    <row r="444" spans="14:14" ht="15.75" customHeight="1" x14ac:dyDescent="0.25">
      <c r="N444" s="62"/>
    </row>
    <row r="445" spans="14:14" ht="15.75" customHeight="1" x14ac:dyDescent="0.25">
      <c r="N445" s="62"/>
    </row>
    <row r="446" spans="14:14" ht="15.75" customHeight="1" x14ac:dyDescent="0.25">
      <c r="N446" s="62"/>
    </row>
    <row r="447" spans="14:14" ht="15.75" customHeight="1" x14ac:dyDescent="0.25">
      <c r="N447" s="62"/>
    </row>
    <row r="448" spans="14:14" ht="15.75" customHeight="1" x14ac:dyDescent="0.25">
      <c r="N448" s="62"/>
    </row>
    <row r="449" spans="14:14" ht="15.75" customHeight="1" x14ac:dyDescent="0.25">
      <c r="N449" s="62"/>
    </row>
    <row r="450" spans="14:14" ht="15.75" customHeight="1" x14ac:dyDescent="0.25">
      <c r="N450" s="62"/>
    </row>
    <row r="451" spans="14:14" ht="15.75" customHeight="1" x14ac:dyDescent="0.25">
      <c r="N451" s="62"/>
    </row>
    <row r="452" spans="14:14" ht="15.75" customHeight="1" x14ac:dyDescent="0.25">
      <c r="N452" s="62"/>
    </row>
    <row r="453" spans="14:14" ht="15.75" customHeight="1" x14ac:dyDescent="0.25">
      <c r="N453" s="62"/>
    </row>
    <row r="454" spans="14:14" ht="15.75" customHeight="1" x14ac:dyDescent="0.25">
      <c r="N454" s="62"/>
    </row>
    <row r="455" spans="14:14" ht="15.75" customHeight="1" x14ac:dyDescent="0.25">
      <c r="N455" s="62"/>
    </row>
    <row r="456" spans="14:14" ht="15.75" customHeight="1" x14ac:dyDescent="0.25">
      <c r="N456" s="62"/>
    </row>
    <row r="457" spans="14:14" ht="15.75" customHeight="1" x14ac:dyDescent="0.25">
      <c r="N457" s="62"/>
    </row>
    <row r="458" spans="14:14" ht="15.75" customHeight="1" x14ac:dyDescent="0.25">
      <c r="N458" s="62"/>
    </row>
    <row r="459" spans="14:14" ht="15.75" customHeight="1" x14ac:dyDescent="0.25">
      <c r="N459" s="62"/>
    </row>
    <row r="460" spans="14:14" ht="15.75" customHeight="1" x14ac:dyDescent="0.25">
      <c r="N460" s="62"/>
    </row>
    <row r="461" spans="14:14" ht="15.75" customHeight="1" x14ac:dyDescent="0.25">
      <c r="N461" s="62"/>
    </row>
    <row r="462" spans="14:14" ht="15.75" customHeight="1" x14ac:dyDescent="0.25">
      <c r="N462" s="62"/>
    </row>
    <row r="463" spans="14:14" ht="15.75" customHeight="1" x14ac:dyDescent="0.25">
      <c r="N463" s="62"/>
    </row>
    <row r="464" spans="14:14" ht="15.75" customHeight="1" x14ac:dyDescent="0.25">
      <c r="N464" s="62"/>
    </row>
    <row r="465" spans="14:14" ht="15.75" customHeight="1" x14ac:dyDescent="0.25">
      <c r="N465" s="62"/>
    </row>
    <row r="466" spans="14:14" ht="15.75" customHeight="1" x14ac:dyDescent="0.25">
      <c r="N466" s="62"/>
    </row>
    <row r="467" spans="14:14" ht="15.75" customHeight="1" x14ac:dyDescent="0.25">
      <c r="N467" s="62"/>
    </row>
    <row r="468" spans="14:14" ht="15.75" customHeight="1" x14ac:dyDescent="0.25">
      <c r="N468" s="62"/>
    </row>
    <row r="469" spans="14:14" ht="15.75" customHeight="1" x14ac:dyDescent="0.25">
      <c r="N469" s="62"/>
    </row>
    <row r="470" spans="14:14" ht="15.75" customHeight="1" x14ac:dyDescent="0.25">
      <c r="N470" s="62"/>
    </row>
    <row r="471" spans="14:14" ht="15.75" customHeight="1" x14ac:dyDescent="0.25">
      <c r="N471" s="62"/>
    </row>
    <row r="472" spans="14:14" ht="15.75" customHeight="1" x14ac:dyDescent="0.25">
      <c r="N472" s="62"/>
    </row>
    <row r="473" spans="14:14" ht="15.75" customHeight="1" x14ac:dyDescent="0.25">
      <c r="N473" s="62"/>
    </row>
    <row r="474" spans="14:14" ht="15.75" customHeight="1" x14ac:dyDescent="0.25">
      <c r="N474" s="62"/>
    </row>
    <row r="475" spans="14:14" ht="15.75" customHeight="1" x14ac:dyDescent="0.25">
      <c r="N475" s="62"/>
    </row>
    <row r="476" spans="14:14" ht="15.75" customHeight="1" x14ac:dyDescent="0.25">
      <c r="N476" s="62"/>
    </row>
    <row r="477" spans="14:14" ht="15.75" customHeight="1" x14ac:dyDescent="0.25">
      <c r="N477" s="62"/>
    </row>
    <row r="478" spans="14:14" ht="15.75" customHeight="1" x14ac:dyDescent="0.25">
      <c r="N478" s="62"/>
    </row>
    <row r="479" spans="14:14" ht="15.75" customHeight="1" x14ac:dyDescent="0.25">
      <c r="N479" s="62"/>
    </row>
    <row r="480" spans="14:14" ht="15.75" customHeight="1" x14ac:dyDescent="0.25">
      <c r="N480" s="62"/>
    </row>
    <row r="481" spans="14:14" ht="15.75" customHeight="1" x14ac:dyDescent="0.25">
      <c r="N481" s="62"/>
    </row>
    <row r="482" spans="14:14" ht="15.75" customHeight="1" x14ac:dyDescent="0.25">
      <c r="N482" s="62"/>
    </row>
    <row r="483" spans="14:14" ht="15.75" customHeight="1" x14ac:dyDescent="0.25">
      <c r="N483" s="62"/>
    </row>
    <row r="484" spans="14:14" ht="15.75" customHeight="1" x14ac:dyDescent="0.25">
      <c r="N484" s="62"/>
    </row>
    <row r="485" spans="14:14" ht="15.75" customHeight="1" x14ac:dyDescent="0.25">
      <c r="N485" s="62"/>
    </row>
    <row r="486" spans="14:14" ht="15.75" customHeight="1" x14ac:dyDescent="0.25">
      <c r="N486" s="62"/>
    </row>
    <row r="487" spans="14:14" ht="15.75" customHeight="1" x14ac:dyDescent="0.25">
      <c r="N487" s="62"/>
    </row>
    <row r="488" spans="14:14" ht="15.75" customHeight="1" x14ac:dyDescent="0.25">
      <c r="N488" s="62"/>
    </row>
    <row r="489" spans="14:14" ht="15.75" customHeight="1" x14ac:dyDescent="0.25">
      <c r="N489" s="62"/>
    </row>
    <row r="490" spans="14:14" ht="15.75" customHeight="1" x14ac:dyDescent="0.25">
      <c r="N490" s="62"/>
    </row>
    <row r="491" spans="14:14" ht="15.75" customHeight="1" x14ac:dyDescent="0.25">
      <c r="N491" s="62"/>
    </row>
    <row r="492" spans="14:14" ht="15.75" customHeight="1" x14ac:dyDescent="0.25">
      <c r="N492" s="62"/>
    </row>
    <row r="493" spans="14:14" ht="15.75" customHeight="1" x14ac:dyDescent="0.25">
      <c r="N493" s="62"/>
    </row>
    <row r="494" spans="14:14" ht="15.75" customHeight="1" x14ac:dyDescent="0.25">
      <c r="N494" s="62"/>
    </row>
    <row r="495" spans="14:14" ht="15.75" customHeight="1" x14ac:dyDescent="0.25">
      <c r="N495" s="62"/>
    </row>
    <row r="496" spans="14:14" ht="15.75" customHeight="1" x14ac:dyDescent="0.25">
      <c r="N496" s="62"/>
    </row>
    <row r="497" spans="14:14" ht="15.75" customHeight="1" x14ac:dyDescent="0.25">
      <c r="N497" s="62"/>
    </row>
    <row r="498" spans="14:14" ht="15.75" customHeight="1" x14ac:dyDescent="0.25">
      <c r="N498" s="62"/>
    </row>
    <row r="499" spans="14:14" ht="15.75" customHeight="1" x14ac:dyDescent="0.25">
      <c r="N499" s="62"/>
    </row>
    <row r="500" spans="14:14" ht="15.75" customHeight="1" x14ac:dyDescent="0.25">
      <c r="N500" s="62"/>
    </row>
    <row r="501" spans="14:14" ht="15.75" customHeight="1" x14ac:dyDescent="0.25">
      <c r="N501" s="62"/>
    </row>
    <row r="502" spans="14:14" ht="15.75" customHeight="1" x14ac:dyDescent="0.25">
      <c r="N502" s="62"/>
    </row>
    <row r="503" spans="14:14" ht="15.75" customHeight="1" x14ac:dyDescent="0.25">
      <c r="N503" s="62"/>
    </row>
    <row r="504" spans="14:14" ht="15.75" customHeight="1" x14ac:dyDescent="0.25">
      <c r="N504" s="62"/>
    </row>
    <row r="505" spans="14:14" ht="15.75" customHeight="1" x14ac:dyDescent="0.25">
      <c r="N505" s="62"/>
    </row>
    <row r="506" spans="14:14" ht="15.75" customHeight="1" x14ac:dyDescent="0.25">
      <c r="N506" s="62"/>
    </row>
    <row r="507" spans="14:14" ht="15.75" customHeight="1" x14ac:dyDescent="0.25">
      <c r="N507" s="62"/>
    </row>
    <row r="508" spans="14:14" ht="15.75" customHeight="1" x14ac:dyDescent="0.25">
      <c r="N508" s="62"/>
    </row>
    <row r="509" spans="14:14" ht="15.75" customHeight="1" x14ac:dyDescent="0.25">
      <c r="N509" s="62"/>
    </row>
    <row r="510" spans="14:14" ht="15.75" customHeight="1" x14ac:dyDescent="0.25">
      <c r="N510" s="62"/>
    </row>
    <row r="511" spans="14:14" ht="15.75" customHeight="1" x14ac:dyDescent="0.25">
      <c r="N511" s="62"/>
    </row>
    <row r="512" spans="14:14" ht="15.75" customHeight="1" x14ac:dyDescent="0.25">
      <c r="N512" s="62"/>
    </row>
    <row r="513" spans="14:14" ht="15.75" customHeight="1" x14ac:dyDescent="0.25">
      <c r="N513" s="62"/>
    </row>
    <row r="514" spans="14:14" ht="15.75" customHeight="1" x14ac:dyDescent="0.25">
      <c r="N514" s="62"/>
    </row>
    <row r="515" spans="14:14" ht="15.75" customHeight="1" x14ac:dyDescent="0.25">
      <c r="N515" s="62"/>
    </row>
    <row r="516" spans="14:14" ht="15.75" customHeight="1" x14ac:dyDescent="0.25">
      <c r="N516" s="62"/>
    </row>
    <row r="517" spans="14:14" ht="15.75" customHeight="1" x14ac:dyDescent="0.25">
      <c r="N517" s="62"/>
    </row>
    <row r="518" spans="14:14" ht="15.75" customHeight="1" x14ac:dyDescent="0.25">
      <c r="N518" s="62"/>
    </row>
    <row r="519" spans="14:14" ht="15.75" customHeight="1" x14ac:dyDescent="0.25">
      <c r="N519" s="62"/>
    </row>
    <row r="520" spans="14:14" ht="15.75" customHeight="1" x14ac:dyDescent="0.25">
      <c r="N520" s="62"/>
    </row>
    <row r="521" spans="14:14" ht="15.75" customHeight="1" x14ac:dyDescent="0.25">
      <c r="N521" s="62"/>
    </row>
    <row r="522" spans="14:14" ht="15.75" customHeight="1" x14ac:dyDescent="0.25">
      <c r="N522" s="62"/>
    </row>
    <row r="523" spans="14:14" ht="15.75" customHeight="1" x14ac:dyDescent="0.25">
      <c r="N523" s="62"/>
    </row>
    <row r="524" spans="14:14" ht="15.75" customHeight="1" x14ac:dyDescent="0.25">
      <c r="N524" s="62"/>
    </row>
    <row r="525" spans="14:14" ht="15.75" customHeight="1" x14ac:dyDescent="0.25">
      <c r="N525" s="62"/>
    </row>
    <row r="526" spans="14:14" ht="15.75" customHeight="1" x14ac:dyDescent="0.25">
      <c r="N526" s="62"/>
    </row>
    <row r="527" spans="14:14" ht="15.75" customHeight="1" x14ac:dyDescent="0.25">
      <c r="N527" s="62"/>
    </row>
    <row r="528" spans="14:14" ht="15.75" customHeight="1" x14ac:dyDescent="0.25">
      <c r="N528" s="62"/>
    </row>
    <row r="529" spans="14:14" ht="15.75" customHeight="1" x14ac:dyDescent="0.25">
      <c r="N529" s="62"/>
    </row>
    <row r="530" spans="14:14" ht="15.75" customHeight="1" x14ac:dyDescent="0.25">
      <c r="N530" s="62"/>
    </row>
    <row r="531" spans="14:14" ht="15.75" customHeight="1" x14ac:dyDescent="0.25">
      <c r="N531" s="62"/>
    </row>
    <row r="532" spans="14:14" ht="15.75" customHeight="1" x14ac:dyDescent="0.25">
      <c r="N532" s="62"/>
    </row>
    <row r="533" spans="14:14" ht="15.75" customHeight="1" x14ac:dyDescent="0.25">
      <c r="N533" s="62"/>
    </row>
    <row r="534" spans="14:14" ht="15.75" customHeight="1" x14ac:dyDescent="0.25">
      <c r="N534" s="62"/>
    </row>
    <row r="535" spans="14:14" ht="15.75" customHeight="1" x14ac:dyDescent="0.25">
      <c r="N535" s="62"/>
    </row>
    <row r="536" spans="14:14" ht="15.75" customHeight="1" x14ac:dyDescent="0.25">
      <c r="N536" s="62"/>
    </row>
    <row r="537" spans="14:14" ht="15.75" customHeight="1" x14ac:dyDescent="0.25">
      <c r="N537" s="62"/>
    </row>
    <row r="538" spans="14:14" ht="15.75" customHeight="1" x14ac:dyDescent="0.25">
      <c r="N538" s="62"/>
    </row>
    <row r="539" spans="14:14" ht="15.75" customHeight="1" x14ac:dyDescent="0.25">
      <c r="N539" s="62"/>
    </row>
    <row r="540" spans="14:14" ht="15.75" customHeight="1" x14ac:dyDescent="0.25">
      <c r="N540" s="62"/>
    </row>
    <row r="541" spans="14:14" ht="15.75" customHeight="1" x14ac:dyDescent="0.25">
      <c r="N541" s="62"/>
    </row>
    <row r="542" spans="14:14" ht="15.75" customHeight="1" x14ac:dyDescent="0.25">
      <c r="N542" s="62"/>
    </row>
    <row r="543" spans="14:14" ht="15.75" customHeight="1" x14ac:dyDescent="0.25">
      <c r="N543" s="62"/>
    </row>
    <row r="544" spans="14:14" ht="15.75" customHeight="1" x14ac:dyDescent="0.25">
      <c r="N544" s="62"/>
    </row>
    <row r="545" spans="14:14" ht="15.75" customHeight="1" x14ac:dyDescent="0.25">
      <c r="N545" s="62"/>
    </row>
    <row r="546" spans="14:14" ht="15.75" customHeight="1" x14ac:dyDescent="0.25">
      <c r="N546" s="62"/>
    </row>
    <row r="547" spans="14:14" ht="15.75" customHeight="1" x14ac:dyDescent="0.25">
      <c r="N547" s="62"/>
    </row>
    <row r="548" spans="14:14" ht="15.75" customHeight="1" x14ac:dyDescent="0.25">
      <c r="N548" s="62"/>
    </row>
    <row r="549" spans="14:14" ht="15.75" customHeight="1" x14ac:dyDescent="0.25">
      <c r="N549" s="62"/>
    </row>
    <row r="550" spans="14:14" ht="15.75" customHeight="1" x14ac:dyDescent="0.25">
      <c r="N550" s="62"/>
    </row>
    <row r="551" spans="14:14" ht="15.75" customHeight="1" x14ac:dyDescent="0.25">
      <c r="N551" s="62"/>
    </row>
    <row r="552" spans="14:14" ht="15.75" customHeight="1" x14ac:dyDescent="0.25">
      <c r="N552" s="62"/>
    </row>
    <row r="553" spans="14:14" ht="15.75" customHeight="1" x14ac:dyDescent="0.25">
      <c r="N553" s="62"/>
    </row>
    <row r="554" spans="14:14" ht="15.75" customHeight="1" x14ac:dyDescent="0.25">
      <c r="N554" s="62"/>
    </row>
    <row r="555" spans="14:14" ht="15.75" customHeight="1" x14ac:dyDescent="0.25">
      <c r="N555" s="62"/>
    </row>
    <row r="556" spans="14:14" ht="15.75" customHeight="1" x14ac:dyDescent="0.25">
      <c r="N556" s="62"/>
    </row>
    <row r="557" spans="14:14" ht="15.75" customHeight="1" x14ac:dyDescent="0.25">
      <c r="N557" s="62"/>
    </row>
    <row r="558" spans="14:14" ht="15.75" customHeight="1" x14ac:dyDescent="0.25">
      <c r="N558" s="62"/>
    </row>
    <row r="559" spans="14:14" ht="15.75" customHeight="1" x14ac:dyDescent="0.25">
      <c r="N559" s="62"/>
    </row>
    <row r="560" spans="14:14" ht="15.75" customHeight="1" x14ac:dyDescent="0.25">
      <c r="N560" s="62"/>
    </row>
    <row r="561" spans="14:14" ht="15.75" customHeight="1" x14ac:dyDescent="0.25">
      <c r="N561" s="62"/>
    </row>
    <row r="562" spans="14:14" ht="15.75" customHeight="1" x14ac:dyDescent="0.25">
      <c r="N562" s="62"/>
    </row>
    <row r="563" spans="14:14" ht="15.75" customHeight="1" x14ac:dyDescent="0.25">
      <c r="N563" s="62"/>
    </row>
    <row r="564" spans="14:14" ht="15.75" customHeight="1" x14ac:dyDescent="0.25">
      <c r="N564" s="62"/>
    </row>
    <row r="565" spans="14:14" ht="15.75" customHeight="1" x14ac:dyDescent="0.25">
      <c r="N565" s="62"/>
    </row>
    <row r="566" spans="14:14" ht="15.75" customHeight="1" x14ac:dyDescent="0.25">
      <c r="N566" s="62"/>
    </row>
    <row r="567" spans="14:14" ht="15.75" customHeight="1" x14ac:dyDescent="0.25">
      <c r="N567" s="62"/>
    </row>
    <row r="568" spans="14:14" ht="15.75" customHeight="1" x14ac:dyDescent="0.25">
      <c r="N568" s="62"/>
    </row>
    <row r="569" spans="14:14" ht="15.75" customHeight="1" x14ac:dyDescent="0.25">
      <c r="N569" s="62"/>
    </row>
    <row r="570" spans="14:14" ht="15.75" customHeight="1" x14ac:dyDescent="0.25">
      <c r="N570" s="62"/>
    </row>
    <row r="571" spans="14:14" ht="15.75" customHeight="1" x14ac:dyDescent="0.25">
      <c r="N571" s="62"/>
    </row>
    <row r="572" spans="14:14" ht="15.75" customHeight="1" x14ac:dyDescent="0.25">
      <c r="N572" s="62"/>
    </row>
    <row r="573" spans="14:14" ht="15.75" customHeight="1" x14ac:dyDescent="0.25">
      <c r="N573" s="62"/>
    </row>
    <row r="574" spans="14:14" ht="15.75" customHeight="1" x14ac:dyDescent="0.25">
      <c r="N574" s="62"/>
    </row>
    <row r="575" spans="14:14" ht="15.75" customHeight="1" x14ac:dyDescent="0.25">
      <c r="N575" s="62"/>
    </row>
    <row r="576" spans="14:14" ht="15.75" customHeight="1" x14ac:dyDescent="0.25">
      <c r="N576" s="62"/>
    </row>
    <row r="577" spans="14:14" ht="15.75" customHeight="1" x14ac:dyDescent="0.25">
      <c r="N577" s="62"/>
    </row>
    <row r="578" spans="14:14" ht="15.75" customHeight="1" x14ac:dyDescent="0.25">
      <c r="N578" s="62"/>
    </row>
    <row r="579" spans="14:14" ht="15.75" customHeight="1" x14ac:dyDescent="0.25">
      <c r="N579" s="62"/>
    </row>
    <row r="580" spans="14:14" ht="15.75" customHeight="1" x14ac:dyDescent="0.25">
      <c r="N580" s="62"/>
    </row>
    <row r="581" spans="14:14" ht="15.75" customHeight="1" x14ac:dyDescent="0.25">
      <c r="N581" s="62"/>
    </row>
    <row r="582" spans="14:14" ht="15.75" customHeight="1" x14ac:dyDescent="0.25">
      <c r="N582" s="62"/>
    </row>
    <row r="583" spans="14:14" ht="15.75" customHeight="1" x14ac:dyDescent="0.25">
      <c r="N583" s="62"/>
    </row>
    <row r="584" spans="14:14" ht="15.75" customHeight="1" x14ac:dyDescent="0.25">
      <c r="N584" s="62"/>
    </row>
    <row r="585" spans="14:14" ht="15.75" customHeight="1" x14ac:dyDescent="0.25">
      <c r="N585" s="62"/>
    </row>
    <row r="586" spans="14:14" ht="15.75" customHeight="1" x14ac:dyDescent="0.25">
      <c r="N586" s="62"/>
    </row>
    <row r="587" spans="14:14" ht="15.75" customHeight="1" x14ac:dyDescent="0.25">
      <c r="N587" s="62"/>
    </row>
    <row r="588" spans="14:14" ht="15.75" customHeight="1" x14ac:dyDescent="0.25">
      <c r="N588" s="62"/>
    </row>
    <row r="589" spans="14:14" ht="15.75" customHeight="1" x14ac:dyDescent="0.25">
      <c r="N589" s="62"/>
    </row>
    <row r="590" spans="14:14" ht="15.75" customHeight="1" x14ac:dyDescent="0.25">
      <c r="N590" s="62"/>
    </row>
    <row r="591" spans="14:14" ht="15.75" customHeight="1" x14ac:dyDescent="0.25">
      <c r="N591" s="62"/>
    </row>
    <row r="592" spans="14:14" ht="15.75" customHeight="1" x14ac:dyDescent="0.25">
      <c r="N592" s="62"/>
    </row>
    <row r="593" spans="14:14" ht="15.75" customHeight="1" x14ac:dyDescent="0.25">
      <c r="N593" s="62"/>
    </row>
    <row r="594" spans="14:14" ht="15.75" customHeight="1" x14ac:dyDescent="0.25">
      <c r="N594" s="62"/>
    </row>
    <row r="595" spans="14:14" ht="15.75" customHeight="1" x14ac:dyDescent="0.25">
      <c r="N595" s="62"/>
    </row>
    <row r="596" spans="14:14" ht="15.75" customHeight="1" x14ac:dyDescent="0.25">
      <c r="N596" s="62"/>
    </row>
    <row r="597" spans="14:14" ht="15.75" customHeight="1" x14ac:dyDescent="0.25">
      <c r="N597" s="62"/>
    </row>
    <row r="598" spans="14:14" ht="15.75" customHeight="1" x14ac:dyDescent="0.25">
      <c r="N598" s="62"/>
    </row>
    <row r="599" spans="14:14" ht="15.75" customHeight="1" x14ac:dyDescent="0.25">
      <c r="N599" s="62"/>
    </row>
    <row r="600" spans="14:14" ht="15.75" customHeight="1" x14ac:dyDescent="0.25">
      <c r="N600" s="62"/>
    </row>
    <row r="601" spans="14:14" ht="15.75" customHeight="1" x14ac:dyDescent="0.25">
      <c r="N601" s="62"/>
    </row>
    <row r="602" spans="14:14" ht="15.75" customHeight="1" x14ac:dyDescent="0.25">
      <c r="N602" s="62"/>
    </row>
    <row r="603" spans="14:14" ht="15.75" customHeight="1" x14ac:dyDescent="0.25">
      <c r="N603" s="62"/>
    </row>
    <row r="604" spans="14:14" ht="15.75" customHeight="1" x14ac:dyDescent="0.25">
      <c r="N604" s="62"/>
    </row>
    <row r="605" spans="14:14" ht="15.75" customHeight="1" x14ac:dyDescent="0.25">
      <c r="N605" s="62"/>
    </row>
    <row r="606" spans="14:14" ht="15.75" customHeight="1" x14ac:dyDescent="0.25">
      <c r="N606" s="62"/>
    </row>
    <row r="607" spans="14:14" ht="15.75" customHeight="1" x14ac:dyDescent="0.25">
      <c r="N607" s="62"/>
    </row>
    <row r="608" spans="14:14" ht="15.75" customHeight="1" x14ac:dyDescent="0.25">
      <c r="N608" s="62"/>
    </row>
    <row r="609" spans="14:14" ht="15.75" customHeight="1" x14ac:dyDescent="0.25">
      <c r="N609" s="62"/>
    </row>
    <row r="610" spans="14:14" ht="15.75" customHeight="1" x14ac:dyDescent="0.25">
      <c r="N610" s="62"/>
    </row>
    <row r="611" spans="14:14" ht="15.75" customHeight="1" x14ac:dyDescent="0.25">
      <c r="N611" s="62"/>
    </row>
    <row r="612" spans="14:14" ht="15.75" customHeight="1" x14ac:dyDescent="0.25">
      <c r="N612" s="62"/>
    </row>
    <row r="613" spans="14:14" ht="15.75" customHeight="1" x14ac:dyDescent="0.25">
      <c r="N613" s="62"/>
    </row>
    <row r="614" spans="14:14" ht="15.75" customHeight="1" x14ac:dyDescent="0.25">
      <c r="N614" s="62"/>
    </row>
    <row r="615" spans="14:14" ht="15.75" customHeight="1" x14ac:dyDescent="0.25">
      <c r="N615" s="62"/>
    </row>
    <row r="616" spans="14:14" ht="15.75" customHeight="1" x14ac:dyDescent="0.25">
      <c r="N616" s="62"/>
    </row>
    <row r="617" spans="14:14" ht="15.75" customHeight="1" x14ac:dyDescent="0.25">
      <c r="N617" s="62"/>
    </row>
    <row r="618" spans="14:14" ht="15.75" customHeight="1" x14ac:dyDescent="0.25">
      <c r="N618" s="62"/>
    </row>
    <row r="619" spans="14:14" ht="15.75" customHeight="1" x14ac:dyDescent="0.25">
      <c r="N619" s="62"/>
    </row>
    <row r="620" spans="14:14" ht="15.75" customHeight="1" x14ac:dyDescent="0.25">
      <c r="N620" s="62"/>
    </row>
    <row r="621" spans="14:14" ht="15.75" customHeight="1" x14ac:dyDescent="0.25">
      <c r="N621" s="62"/>
    </row>
    <row r="622" spans="14:14" ht="15.75" customHeight="1" x14ac:dyDescent="0.25">
      <c r="N622" s="62"/>
    </row>
    <row r="623" spans="14:14" ht="15.75" customHeight="1" x14ac:dyDescent="0.25">
      <c r="N623" s="62"/>
    </row>
    <row r="624" spans="14:14" ht="15.75" customHeight="1" x14ac:dyDescent="0.25">
      <c r="N624" s="62"/>
    </row>
    <row r="625" spans="14:14" ht="15.75" customHeight="1" x14ac:dyDescent="0.25">
      <c r="N625" s="62"/>
    </row>
    <row r="626" spans="14:14" ht="15.75" customHeight="1" x14ac:dyDescent="0.25">
      <c r="N626" s="62"/>
    </row>
    <row r="627" spans="14:14" ht="15.75" customHeight="1" x14ac:dyDescent="0.25">
      <c r="N627" s="62"/>
    </row>
    <row r="628" spans="14:14" ht="15.75" customHeight="1" x14ac:dyDescent="0.25">
      <c r="N628" s="62"/>
    </row>
    <row r="629" spans="14:14" ht="15.75" customHeight="1" x14ac:dyDescent="0.25">
      <c r="N629" s="62"/>
    </row>
    <row r="630" spans="14:14" ht="15.75" customHeight="1" x14ac:dyDescent="0.25">
      <c r="N630" s="62"/>
    </row>
    <row r="631" spans="14:14" ht="15.75" customHeight="1" x14ac:dyDescent="0.25">
      <c r="N631" s="62"/>
    </row>
    <row r="632" spans="14:14" ht="15.75" customHeight="1" x14ac:dyDescent="0.25">
      <c r="N632" s="62"/>
    </row>
    <row r="633" spans="14:14" ht="15.75" customHeight="1" x14ac:dyDescent="0.25">
      <c r="N633" s="62"/>
    </row>
    <row r="634" spans="14:14" ht="15.75" customHeight="1" x14ac:dyDescent="0.25">
      <c r="N634" s="62"/>
    </row>
    <row r="635" spans="14:14" ht="15.75" customHeight="1" x14ac:dyDescent="0.25">
      <c r="N635" s="62"/>
    </row>
    <row r="636" spans="14:14" ht="15.75" customHeight="1" x14ac:dyDescent="0.25">
      <c r="N636" s="62"/>
    </row>
    <row r="637" spans="14:14" ht="15.75" customHeight="1" x14ac:dyDescent="0.25">
      <c r="N637" s="62"/>
    </row>
    <row r="638" spans="14:14" ht="15.75" customHeight="1" x14ac:dyDescent="0.25">
      <c r="N638" s="62"/>
    </row>
    <row r="639" spans="14:14" ht="15.75" customHeight="1" x14ac:dyDescent="0.25">
      <c r="N639" s="62"/>
    </row>
    <row r="640" spans="14:14" ht="15.75" customHeight="1" x14ac:dyDescent="0.25">
      <c r="N640" s="62"/>
    </row>
    <row r="641" spans="14:14" ht="15.75" customHeight="1" x14ac:dyDescent="0.25">
      <c r="N641" s="62"/>
    </row>
    <row r="642" spans="14:14" ht="15.75" customHeight="1" x14ac:dyDescent="0.25">
      <c r="N642" s="62"/>
    </row>
    <row r="643" spans="14:14" ht="15.75" customHeight="1" x14ac:dyDescent="0.25">
      <c r="N643" s="62"/>
    </row>
    <row r="644" spans="14:14" ht="15.75" customHeight="1" x14ac:dyDescent="0.25">
      <c r="N644" s="62"/>
    </row>
    <row r="645" spans="14:14" ht="15.75" customHeight="1" x14ac:dyDescent="0.25">
      <c r="N645" s="62"/>
    </row>
    <row r="646" spans="14:14" ht="15.75" customHeight="1" x14ac:dyDescent="0.25">
      <c r="N646" s="62"/>
    </row>
    <row r="647" spans="14:14" ht="15.75" customHeight="1" x14ac:dyDescent="0.25">
      <c r="N647" s="62"/>
    </row>
    <row r="648" spans="14:14" ht="15.75" customHeight="1" x14ac:dyDescent="0.25">
      <c r="N648" s="62"/>
    </row>
    <row r="649" spans="14:14" ht="15.75" customHeight="1" x14ac:dyDescent="0.25">
      <c r="N649" s="62"/>
    </row>
    <row r="650" spans="14:14" ht="15.75" customHeight="1" x14ac:dyDescent="0.25">
      <c r="N650" s="62"/>
    </row>
    <row r="651" spans="14:14" ht="15.75" customHeight="1" x14ac:dyDescent="0.25">
      <c r="N651" s="62"/>
    </row>
    <row r="652" spans="14:14" ht="15.75" customHeight="1" x14ac:dyDescent="0.25">
      <c r="N652" s="62"/>
    </row>
    <row r="653" spans="14:14" ht="15.75" customHeight="1" x14ac:dyDescent="0.25">
      <c r="N653" s="62"/>
    </row>
    <row r="654" spans="14:14" ht="15.75" customHeight="1" x14ac:dyDescent="0.25">
      <c r="N654" s="62"/>
    </row>
    <row r="655" spans="14:14" ht="15.75" customHeight="1" x14ac:dyDescent="0.25">
      <c r="N655" s="62"/>
    </row>
    <row r="656" spans="14:14" ht="15.75" customHeight="1" x14ac:dyDescent="0.25">
      <c r="N656" s="62"/>
    </row>
    <row r="657" spans="14:14" ht="15.75" customHeight="1" x14ac:dyDescent="0.25">
      <c r="N657" s="62"/>
    </row>
    <row r="658" spans="14:14" ht="15.75" customHeight="1" x14ac:dyDescent="0.25">
      <c r="N658" s="62"/>
    </row>
    <row r="659" spans="14:14" ht="15.75" customHeight="1" x14ac:dyDescent="0.25">
      <c r="N659" s="62"/>
    </row>
    <row r="660" spans="14:14" ht="15.75" customHeight="1" x14ac:dyDescent="0.25">
      <c r="N660" s="62"/>
    </row>
    <row r="661" spans="14:14" ht="15.75" customHeight="1" x14ac:dyDescent="0.25">
      <c r="N661" s="62"/>
    </row>
    <row r="662" spans="14:14" ht="15.75" customHeight="1" x14ac:dyDescent="0.25">
      <c r="N662" s="62"/>
    </row>
    <row r="663" spans="14:14" ht="15.75" customHeight="1" x14ac:dyDescent="0.25">
      <c r="N663" s="62"/>
    </row>
    <row r="664" spans="14:14" ht="15.75" customHeight="1" x14ac:dyDescent="0.25">
      <c r="N664" s="62"/>
    </row>
    <row r="665" spans="14:14" ht="15.75" customHeight="1" x14ac:dyDescent="0.25">
      <c r="N665" s="62"/>
    </row>
    <row r="666" spans="14:14" ht="15.75" customHeight="1" x14ac:dyDescent="0.25">
      <c r="N666" s="62"/>
    </row>
    <row r="667" spans="14:14" ht="15.75" customHeight="1" x14ac:dyDescent="0.25">
      <c r="N667" s="62"/>
    </row>
    <row r="668" spans="14:14" ht="15.75" customHeight="1" x14ac:dyDescent="0.25">
      <c r="N668" s="62"/>
    </row>
    <row r="669" spans="14:14" ht="15.75" customHeight="1" x14ac:dyDescent="0.25">
      <c r="N669" s="62"/>
    </row>
    <row r="670" spans="14:14" ht="15.75" customHeight="1" x14ac:dyDescent="0.25">
      <c r="N670" s="62"/>
    </row>
    <row r="671" spans="14:14" ht="15.75" customHeight="1" x14ac:dyDescent="0.25">
      <c r="N671" s="62"/>
    </row>
    <row r="672" spans="14:14" ht="15.75" customHeight="1" x14ac:dyDescent="0.25">
      <c r="N672" s="62"/>
    </row>
    <row r="673" spans="14:14" ht="15.75" customHeight="1" x14ac:dyDescent="0.25">
      <c r="N673" s="62"/>
    </row>
    <row r="674" spans="14:14" ht="15.75" customHeight="1" x14ac:dyDescent="0.25">
      <c r="N674" s="62"/>
    </row>
    <row r="675" spans="14:14" ht="15.75" customHeight="1" x14ac:dyDescent="0.25">
      <c r="N675" s="62"/>
    </row>
    <row r="676" spans="14:14" ht="15.75" customHeight="1" x14ac:dyDescent="0.25">
      <c r="N676" s="62"/>
    </row>
    <row r="677" spans="14:14" ht="15.75" customHeight="1" x14ac:dyDescent="0.25">
      <c r="N677" s="62"/>
    </row>
    <row r="678" spans="14:14" ht="15.75" customHeight="1" x14ac:dyDescent="0.25">
      <c r="N678" s="62"/>
    </row>
    <row r="679" spans="14:14" ht="15.75" customHeight="1" x14ac:dyDescent="0.25">
      <c r="N679" s="62"/>
    </row>
    <row r="680" spans="14:14" ht="15.75" customHeight="1" x14ac:dyDescent="0.25">
      <c r="N680" s="62"/>
    </row>
    <row r="681" spans="14:14" ht="15.75" customHeight="1" x14ac:dyDescent="0.25">
      <c r="N681" s="62"/>
    </row>
    <row r="682" spans="14:14" ht="15.75" customHeight="1" x14ac:dyDescent="0.25">
      <c r="N682" s="62"/>
    </row>
    <row r="683" spans="14:14" ht="15.75" customHeight="1" x14ac:dyDescent="0.25">
      <c r="N683" s="62"/>
    </row>
    <row r="684" spans="14:14" ht="15.75" customHeight="1" x14ac:dyDescent="0.25">
      <c r="N684" s="62"/>
    </row>
    <row r="685" spans="14:14" ht="15.75" customHeight="1" x14ac:dyDescent="0.25">
      <c r="N685" s="62"/>
    </row>
    <row r="686" spans="14:14" ht="15.75" customHeight="1" x14ac:dyDescent="0.25">
      <c r="N686" s="62"/>
    </row>
    <row r="687" spans="14:14" ht="15.75" customHeight="1" x14ac:dyDescent="0.25">
      <c r="N687" s="62"/>
    </row>
    <row r="688" spans="14:14" ht="15.75" customHeight="1" x14ac:dyDescent="0.25">
      <c r="N688" s="62"/>
    </row>
    <row r="689" spans="14:14" ht="15.75" customHeight="1" x14ac:dyDescent="0.25">
      <c r="N689" s="62"/>
    </row>
    <row r="690" spans="14:14" ht="15.75" customHeight="1" x14ac:dyDescent="0.25">
      <c r="N690" s="62"/>
    </row>
    <row r="691" spans="14:14" ht="15.75" customHeight="1" x14ac:dyDescent="0.25">
      <c r="N691" s="62"/>
    </row>
    <row r="692" spans="14:14" ht="15.75" customHeight="1" x14ac:dyDescent="0.25">
      <c r="N692" s="62"/>
    </row>
    <row r="693" spans="14:14" ht="15.75" customHeight="1" x14ac:dyDescent="0.25">
      <c r="N693" s="62"/>
    </row>
    <row r="694" spans="14:14" ht="15.75" customHeight="1" x14ac:dyDescent="0.25">
      <c r="N694" s="62"/>
    </row>
    <row r="695" spans="14:14" ht="15.75" customHeight="1" x14ac:dyDescent="0.25">
      <c r="N695" s="62"/>
    </row>
    <row r="696" spans="14:14" ht="15.75" customHeight="1" x14ac:dyDescent="0.25">
      <c r="N696" s="62"/>
    </row>
    <row r="697" spans="14:14" ht="15.75" customHeight="1" x14ac:dyDescent="0.25">
      <c r="N697" s="62"/>
    </row>
    <row r="698" spans="14:14" ht="15.75" customHeight="1" x14ac:dyDescent="0.25">
      <c r="N698" s="62"/>
    </row>
    <row r="699" spans="14:14" ht="15.75" customHeight="1" x14ac:dyDescent="0.25">
      <c r="N699" s="62"/>
    </row>
    <row r="700" spans="14:14" ht="15.75" customHeight="1" x14ac:dyDescent="0.25">
      <c r="N700" s="62"/>
    </row>
    <row r="701" spans="14:14" ht="15.75" customHeight="1" x14ac:dyDescent="0.25">
      <c r="N701" s="62"/>
    </row>
    <row r="702" spans="14:14" ht="15.75" customHeight="1" x14ac:dyDescent="0.25">
      <c r="N702" s="62"/>
    </row>
    <row r="703" spans="14:14" ht="15.75" customHeight="1" x14ac:dyDescent="0.25">
      <c r="N703" s="62"/>
    </row>
    <row r="704" spans="14:14" ht="15.75" customHeight="1" x14ac:dyDescent="0.25">
      <c r="N704" s="62"/>
    </row>
    <row r="705" spans="14:14" ht="15.75" customHeight="1" x14ac:dyDescent="0.25">
      <c r="N705" s="62"/>
    </row>
    <row r="706" spans="14:14" ht="15.75" customHeight="1" x14ac:dyDescent="0.25">
      <c r="N706" s="62"/>
    </row>
    <row r="707" spans="14:14" ht="15.75" customHeight="1" x14ac:dyDescent="0.25">
      <c r="N707" s="62"/>
    </row>
    <row r="708" spans="14:14" ht="15.75" customHeight="1" x14ac:dyDescent="0.25">
      <c r="N708" s="62"/>
    </row>
    <row r="709" spans="14:14" ht="15.75" customHeight="1" x14ac:dyDescent="0.25">
      <c r="N709" s="62"/>
    </row>
    <row r="710" spans="14:14" ht="15.75" customHeight="1" x14ac:dyDescent="0.25">
      <c r="N710" s="62"/>
    </row>
    <row r="711" spans="14:14" ht="15.75" customHeight="1" x14ac:dyDescent="0.25">
      <c r="N711" s="62"/>
    </row>
    <row r="712" spans="14:14" ht="15.75" customHeight="1" x14ac:dyDescent="0.25">
      <c r="N712" s="62"/>
    </row>
    <row r="713" spans="14:14" ht="15.75" customHeight="1" x14ac:dyDescent="0.25">
      <c r="N713" s="62"/>
    </row>
    <row r="714" spans="14:14" ht="15.75" customHeight="1" x14ac:dyDescent="0.25">
      <c r="N714" s="62"/>
    </row>
    <row r="715" spans="14:14" ht="15.75" customHeight="1" x14ac:dyDescent="0.25">
      <c r="N715" s="62"/>
    </row>
    <row r="716" spans="14:14" ht="15.75" customHeight="1" x14ac:dyDescent="0.25">
      <c r="N716" s="62"/>
    </row>
    <row r="717" spans="14:14" ht="15.75" customHeight="1" x14ac:dyDescent="0.25">
      <c r="N717" s="62"/>
    </row>
    <row r="718" spans="14:14" ht="15.75" customHeight="1" x14ac:dyDescent="0.25">
      <c r="N718" s="62"/>
    </row>
    <row r="719" spans="14:14" ht="15.75" customHeight="1" x14ac:dyDescent="0.25">
      <c r="N719" s="62"/>
    </row>
    <row r="720" spans="14:14" ht="15.75" customHeight="1" x14ac:dyDescent="0.25">
      <c r="N720" s="62"/>
    </row>
    <row r="721" spans="14:14" ht="15.75" customHeight="1" x14ac:dyDescent="0.25">
      <c r="N721" s="62"/>
    </row>
    <row r="722" spans="14:14" ht="15.75" customHeight="1" x14ac:dyDescent="0.25">
      <c r="N722" s="62"/>
    </row>
    <row r="723" spans="14:14" ht="15.75" customHeight="1" x14ac:dyDescent="0.25">
      <c r="N723" s="62"/>
    </row>
    <row r="724" spans="14:14" ht="15.75" customHeight="1" x14ac:dyDescent="0.25">
      <c r="N724" s="62"/>
    </row>
    <row r="725" spans="14:14" ht="15.75" customHeight="1" x14ac:dyDescent="0.25">
      <c r="N725" s="62"/>
    </row>
    <row r="726" spans="14:14" ht="15.75" customHeight="1" x14ac:dyDescent="0.25">
      <c r="N726" s="62"/>
    </row>
    <row r="727" spans="14:14" ht="15.75" customHeight="1" x14ac:dyDescent="0.25">
      <c r="N727" s="62"/>
    </row>
    <row r="728" spans="14:14" ht="15.75" customHeight="1" x14ac:dyDescent="0.25">
      <c r="N728" s="62"/>
    </row>
    <row r="729" spans="14:14" ht="15.75" customHeight="1" x14ac:dyDescent="0.25">
      <c r="N729" s="62"/>
    </row>
    <row r="730" spans="14:14" ht="15.75" customHeight="1" x14ac:dyDescent="0.25">
      <c r="N730" s="62"/>
    </row>
    <row r="731" spans="14:14" ht="15.75" customHeight="1" x14ac:dyDescent="0.25">
      <c r="N731" s="62"/>
    </row>
    <row r="732" spans="14:14" ht="15.75" customHeight="1" x14ac:dyDescent="0.25">
      <c r="N732" s="62"/>
    </row>
    <row r="733" spans="14:14" ht="15.75" customHeight="1" x14ac:dyDescent="0.25">
      <c r="N733" s="62"/>
    </row>
    <row r="734" spans="14:14" ht="15.75" customHeight="1" x14ac:dyDescent="0.25">
      <c r="N734" s="62"/>
    </row>
    <row r="735" spans="14:14" ht="15.75" customHeight="1" x14ac:dyDescent="0.25">
      <c r="N735" s="62"/>
    </row>
    <row r="736" spans="14:14" ht="15.75" customHeight="1" x14ac:dyDescent="0.25">
      <c r="N736" s="62"/>
    </row>
    <row r="737" spans="14:14" ht="15.75" customHeight="1" x14ac:dyDescent="0.25">
      <c r="N737" s="62"/>
    </row>
    <row r="738" spans="14:14" ht="15.75" customHeight="1" x14ac:dyDescent="0.25">
      <c r="N738" s="62"/>
    </row>
    <row r="739" spans="14:14" ht="15.75" customHeight="1" x14ac:dyDescent="0.25">
      <c r="N739" s="62"/>
    </row>
    <row r="740" spans="14:14" ht="15.75" customHeight="1" x14ac:dyDescent="0.25">
      <c r="N740" s="62"/>
    </row>
    <row r="741" spans="14:14" ht="15.75" customHeight="1" x14ac:dyDescent="0.25">
      <c r="N741" s="62"/>
    </row>
    <row r="742" spans="14:14" ht="15.75" customHeight="1" x14ac:dyDescent="0.25">
      <c r="N742" s="62"/>
    </row>
    <row r="743" spans="14:14" ht="15.75" customHeight="1" x14ac:dyDescent="0.25">
      <c r="N743" s="62"/>
    </row>
    <row r="744" spans="14:14" ht="15.75" customHeight="1" x14ac:dyDescent="0.25">
      <c r="N744" s="62"/>
    </row>
    <row r="745" spans="14:14" ht="15.75" customHeight="1" x14ac:dyDescent="0.25">
      <c r="N745" s="62"/>
    </row>
    <row r="746" spans="14:14" ht="15.75" customHeight="1" x14ac:dyDescent="0.25">
      <c r="N746" s="62"/>
    </row>
    <row r="747" spans="14:14" ht="15.75" customHeight="1" x14ac:dyDescent="0.25">
      <c r="N747" s="62"/>
    </row>
    <row r="748" spans="14:14" ht="15.75" customHeight="1" x14ac:dyDescent="0.25">
      <c r="N748" s="62"/>
    </row>
    <row r="749" spans="14:14" ht="15.75" customHeight="1" x14ac:dyDescent="0.25">
      <c r="N749" s="62"/>
    </row>
    <row r="750" spans="14:14" ht="15.75" customHeight="1" x14ac:dyDescent="0.25">
      <c r="N750" s="62"/>
    </row>
    <row r="751" spans="14:14" ht="15.75" customHeight="1" x14ac:dyDescent="0.25">
      <c r="N751" s="62"/>
    </row>
    <row r="752" spans="14:14" ht="15.75" customHeight="1" x14ac:dyDescent="0.25">
      <c r="N752" s="62"/>
    </row>
    <row r="753" spans="14:14" ht="15.75" customHeight="1" x14ac:dyDescent="0.25">
      <c r="N753" s="62"/>
    </row>
    <row r="754" spans="14:14" ht="15.75" customHeight="1" x14ac:dyDescent="0.25">
      <c r="N754" s="62"/>
    </row>
    <row r="755" spans="14:14" ht="15.75" customHeight="1" x14ac:dyDescent="0.25">
      <c r="N755" s="62"/>
    </row>
    <row r="756" spans="14:14" ht="15.75" customHeight="1" x14ac:dyDescent="0.25">
      <c r="N756" s="62"/>
    </row>
    <row r="757" spans="14:14" ht="15.75" customHeight="1" x14ac:dyDescent="0.25">
      <c r="N757" s="62"/>
    </row>
    <row r="758" spans="14:14" ht="15.75" customHeight="1" x14ac:dyDescent="0.25">
      <c r="N758" s="62"/>
    </row>
    <row r="759" spans="14:14" ht="15.75" customHeight="1" x14ac:dyDescent="0.25">
      <c r="N759" s="62"/>
    </row>
    <row r="760" spans="14:14" ht="15.75" customHeight="1" x14ac:dyDescent="0.25">
      <c r="N760" s="62"/>
    </row>
    <row r="761" spans="14:14" ht="15.75" customHeight="1" x14ac:dyDescent="0.25">
      <c r="N761" s="62"/>
    </row>
    <row r="762" spans="14:14" ht="15.75" customHeight="1" x14ac:dyDescent="0.25">
      <c r="N762" s="62"/>
    </row>
    <row r="763" spans="14:14" ht="15.75" customHeight="1" x14ac:dyDescent="0.25">
      <c r="N763" s="62"/>
    </row>
    <row r="764" spans="14:14" ht="15.75" customHeight="1" x14ac:dyDescent="0.25">
      <c r="N764" s="62"/>
    </row>
    <row r="765" spans="14:14" ht="15.75" customHeight="1" x14ac:dyDescent="0.25">
      <c r="N765" s="62"/>
    </row>
    <row r="766" spans="14:14" ht="15.75" customHeight="1" x14ac:dyDescent="0.25">
      <c r="N766" s="62"/>
    </row>
    <row r="767" spans="14:14" ht="15.75" customHeight="1" x14ac:dyDescent="0.25">
      <c r="N767" s="62"/>
    </row>
    <row r="768" spans="14:14" ht="15.75" customHeight="1" x14ac:dyDescent="0.25">
      <c r="N768" s="62"/>
    </row>
    <row r="769" spans="14:14" ht="15.75" customHeight="1" x14ac:dyDescent="0.25">
      <c r="N769" s="62"/>
    </row>
    <row r="770" spans="14:14" ht="15.75" customHeight="1" x14ac:dyDescent="0.25">
      <c r="N770" s="62"/>
    </row>
    <row r="771" spans="14:14" ht="15.75" customHeight="1" x14ac:dyDescent="0.25">
      <c r="N771" s="62"/>
    </row>
    <row r="772" spans="14:14" ht="15.75" customHeight="1" x14ac:dyDescent="0.25">
      <c r="N772" s="62"/>
    </row>
    <row r="773" spans="14:14" ht="15.75" customHeight="1" x14ac:dyDescent="0.25">
      <c r="N773" s="62"/>
    </row>
    <row r="774" spans="14:14" ht="15.75" customHeight="1" x14ac:dyDescent="0.25">
      <c r="N774" s="62"/>
    </row>
    <row r="775" spans="14:14" ht="15.75" customHeight="1" x14ac:dyDescent="0.25">
      <c r="N775" s="62"/>
    </row>
    <row r="776" spans="14:14" ht="15.75" customHeight="1" x14ac:dyDescent="0.25">
      <c r="N776" s="62"/>
    </row>
    <row r="777" spans="14:14" ht="15.75" customHeight="1" x14ac:dyDescent="0.25">
      <c r="N777" s="62"/>
    </row>
    <row r="778" spans="14:14" ht="15.75" customHeight="1" x14ac:dyDescent="0.25">
      <c r="N778" s="62"/>
    </row>
    <row r="779" spans="14:14" ht="15.75" customHeight="1" x14ac:dyDescent="0.25">
      <c r="N779" s="62"/>
    </row>
    <row r="780" spans="14:14" ht="15.75" customHeight="1" x14ac:dyDescent="0.25">
      <c r="N780" s="62"/>
    </row>
    <row r="781" spans="14:14" ht="15.75" customHeight="1" x14ac:dyDescent="0.25">
      <c r="N781" s="62"/>
    </row>
    <row r="782" spans="14:14" ht="15.75" customHeight="1" x14ac:dyDescent="0.25">
      <c r="N782" s="62"/>
    </row>
    <row r="783" spans="14:14" ht="15.75" customHeight="1" x14ac:dyDescent="0.25">
      <c r="N783" s="62"/>
    </row>
    <row r="784" spans="14:14" ht="15.75" customHeight="1" x14ac:dyDescent="0.25">
      <c r="N784" s="62"/>
    </row>
    <row r="785" spans="14:14" ht="15.75" customHeight="1" x14ac:dyDescent="0.25">
      <c r="N785" s="62"/>
    </row>
    <row r="786" spans="14:14" ht="15.75" customHeight="1" x14ac:dyDescent="0.25">
      <c r="N786" s="62"/>
    </row>
    <row r="787" spans="14:14" ht="15.75" customHeight="1" x14ac:dyDescent="0.25">
      <c r="N787" s="62"/>
    </row>
    <row r="788" spans="14:14" ht="15.75" customHeight="1" x14ac:dyDescent="0.25">
      <c r="N788" s="62"/>
    </row>
    <row r="789" spans="14:14" ht="15.75" customHeight="1" x14ac:dyDescent="0.25">
      <c r="N789" s="62"/>
    </row>
    <row r="790" spans="14:14" ht="15.75" customHeight="1" x14ac:dyDescent="0.25">
      <c r="N790" s="62"/>
    </row>
    <row r="791" spans="14:14" ht="15.75" customHeight="1" x14ac:dyDescent="0.25">
      <c r="N791" s="62"/>
    </row>
    <row r="792" spans="14:14" ht="15.75" customHeight="1" x14ac:dyDescent="0.25">
      <c r="N792" s="62"/>
    </row>
    <row r="793" spans="14:14" ht="15.75" customHeight="1" x14ac:dyDescent="0.25">
      <c r="N793" s="62"/>
    </row>
    <row r="794" spans="14:14" ht="15.75" customHeight="1" x14ac:dyDescent="0.25">
      <c r="N794" s="62"/>
    </row>
    <row r="795" spans="14:14" ht="15.75" customHeight="1" x14ac:dyDescent="0.25">
      <c r="N795" s="62"/>
    </row>
    <row r="796" spans="14:14" ht="15.75" customHeight="1" x14ac:dyDescent="0.25">
      <c r="N796" s="62"/>
    </row>
    <row r="797" spans="14:14" ht="15.75" customHeight="1" x14ac:dyDescent="0.25">
      <c r="N797" s="62"/>
    </row>
    <row r="798" spans="14:14" ht="15.75" customHeight="1" x14ac:dyDescent="0.25">
      <c r="N798" s="62"/>
    </row>
    <row r="799" spans="14:14" ht="15.75" customHeight="1" x14ac:dyDescent="0.25">
      <c r="N799" s="62"/>
    </row>
    <row r="800" spans="14:14" ht="15.75" customHeight="1" x14ac:dyDescent="0.25">
      <c r="N800" s="62"/>
    </row>
    <row r="801" spans="14:14" ht="15.75" customHeight="1" x14ac:dyDescent="0.25">
      <c r="N801" s="62"/>
    </row>
    <row r="802" spans="14:14" ht="15.75" customHeight="1" x14ac:dyDescent="0.25">
      <c r="N802" s="62"/>
    </row>
    <row r="803" spans="14:14" ht="15.75" customHeight="1" x14ac:dyDescent="0.25">
      <c r="N803" s="62"/>
    </row>
    <row r="804" spans="14:14" ht="15.75" customHeight="1" x14ac:dyDescent="0.25">
      <c r="N804" s="62"/>
    </row>
    <row r="805" spans="14:14" ht="15.75" customHeight="1" x14ac:dyDescent="0.25">
      <c r="N805" s="62"/>
    </row>
    <row r="806" spans="14:14" ht="15.75" customHeight="1" x14ac:dyDescent="0.25">
      <c r="N806" s="62"/>
    </row>
    <row r="807" spans="14:14" ht="15.75" customHeight="1" x14ac:dyDescent="0.25">
      <c r="N807" s="62"/>
    </row>
    <row r="808" spans="14:14" ht="15.75" customHeight="1" x14ac:dyDescent="0.25">
      <c r="N808" s="62"/>
    </row>
    <row r="809" spans="14:14" ht="15.75" customHeight="1" x14ac:dyDescent="0.25">
      <c r="N809" s="62"/>
    </row>
    <row r="810" spans="14:14" ht="15.75" customHeight="1" x14ac:dyDescent="0.25">
      <c r="N810" s="62"/>
    </row>
    <row r="811" spans="14:14" ht="15.75" customHeight="1" x14ac:dyDescent="0.25">
      <c r="N811" s="62"/>
    </row>
    <row r="812" spans="14:14" ht="15.75" customHeight="1" x14ac:dyDescent="0.25">
      <c r="N812" s="62"/>
    </row>
    <row r="813" spans="14:14" ht="15.75" customHeight="1" x14ac:dyDescent="0.25">
      <c r="N813" s="62"/>
    </row>
    <row r="814" spans="14:14" ht="15.75" customHeight="1" x14ac:dyDescent="0.25">
      <c r="N814" s="62"/>
    </row>
    <row r="815" spans="14:14" ht="15.75" customHeight="1" x14ac:dyDescent="0.25">
      <c r="N815" s="62"/>
    </row>
    <row r="816" spans="14:14" ht="15.75" customHeight="1" x14ac:dyDescent="0.25">
      <c r="N816" s="62"/>
    </row>
    <row r="817" spans="14:14" ht="15.75" customHeight="1" x14ac:dyDescent="0.25">
      <c r="N817" s="62"/>
    </row>
    <row r="818" spans="14:14" ht="15.75" customHeight="1" x14ac:dyDescent="0.25">
      <c r="N818" s="62"/>
    </row>
    <row r="819" spans="14:14" ht="15.75" customHeight="1" x14ac:dyDescent="0.25">
      <c r="N819" s="62"/>
    </row>
    <row r="820" spans="14:14" ht="15.75" customHeight="1" x14ac:dyDescent="0.25">
      <c r="N820" s="62"/>
    </row>
    <row r="821" spans="14:14" ht="15.75" customHeight="1" x14ac:dyDescent="0.25">
      <c r="N821" s="62"/>
    </row>
    <row r="822" spans="14:14" ht="15.75" customHeight="1" x14ac:dyDescent="0.25">
      <c r="N822" s="62"/>
    </row>
    <row r="823" spans="14:14" ht="15.75" customHeight="1" x14ac:dyDescent="0.25">
      <c r="N823" s="62"/>
    </row>
    <row r="824" spans="14:14" ht="15.75" customHeight="1" x14ac:dyDescent="0.25">
      <c r="N824" s="62"/>
    </row>
    <row r="825" spans="14:14" ht="15.75" customHeight="1" x14ac:dyDescent="0.25">
      <c r="N825" s="62"/>
    </row>
    <row r="826" spans="14:14" ht="15.75" customHeight="1" x14ac:dyDescent="0.25">
      <c r="N826" s="62"/>
    </row>
    <row r="827" spans="14:14" ht="15.75" customHeight="1" x14ac:dyDescent="0.25">
      <c r="N827" s="62"/>
    </row>
    <row r="828" spans="14:14" ht="15.75" customHeight="1" x14ac:dyDescent="0.25">
      <c r="N828" s="62"/>
    </row>
    <row r="829" spans="14:14" ht="15.75" customHeight="1" x14ac:dyDescent="0.25">
      <c r="N829" s="62"/>
    </row>
    <row r="830" spans="14:14" ht="15.75" customHeight="1" x14ac:dyDescent="0.25">
      <c r="N830" s="62"/>
    </row>
    <row r="831" spans="14:14" ht="15.75" customHeight="1" x14ac:dyDescent="0.25">
      <c r="N831" s="62"/>
    </row>
    <row r="832" spans="14:14" ht="15.75" customHeight="1" x14ac:dyDescent="0.25">
      <c r="N832" s="62"/>
    </row>
    <row r="833" spans="14:14" ht="15.75" customHeight="1" x14ac:dyDescent="0.25">
      <c r="N833" s="62"/>
    </row>
    <row r="834" spans="14:14" ht="15.75" customHeight="1" x14ac:dyDescent="0.25">
      <c r="N834" s="62"/>
    </row>
    <row r="835" spans="14:14" ht="15.75" customHeight="1" x14ac:dyDescent="0.25">
      <c r="N835" s="62"/>
    </row>
    <row r="836" spans="14:14" ht="15.75" customHeight="1" x14ac:dyDescent="0.25">
      <c r="N836" s="62"/>
    </row>
    <row r="837" spans="14:14" ht="15.75" customHeight="1" x14ac:dyDescent="0.25">
      <c r="N837" s="62"/>
    </row>
    <row r="838" spans="14:14" ht="15.75" customHeight="1" x14ac:dyDescent="0.25">
      <c r="N838" s="62"/>
    </row>
    <row r="839" spans="14:14" ht="15.75" customHeight="1" x14ac:dyDescent="0.25">
      <c r="N839" s="62"/>
    </row>
    <row r="840" spans="14:14" ht="15.75" customHeight="1" x14ac:dyDescent="0.25">
      <c r="N840" s="62"/>
    </row>
    <row r="841" spans="14:14" ht="15.75" customHeight="1" x14ac:dyDescent="0.25">
      <c r="N841" s="62"/>
    </row>
    <row r="842" spans="14:14" ht="15.75" customHeight="1" x14ac:dyDescent="0.25">
      <c r="N842" s="62"/>
    </row>
    <row r="843" spans="14:14" ht="15.75" customHeight="1" x14ac:dyDescent="0.25">
      <c r="N843" s="62"/>
    </row>
    <row r="844" spans="14:14" ht="15.75" customHeight="1" x14ac:dyDescent="0.25">
      <c r="N844" s="62"/>
    </row>
    <row r="845" spans="14:14" ht="15.75" customHeight="1" x14ac:dyDescent="0.25">
      <c r="N845" s="62"/>
    </row>
    <row r="846" spans="14:14" ht="15.75" customHeight="1" x14ac:dyDescent="0.25">
      <c r="N846" s="62"/>
    </row>
    <row r="847" spans="14:14" ht="15.75" customHeight="1" x14ac:dyDescent="0.25">
      <c r="N847" s="62"/>
    </row>
    <row r="848" spans="14:14" ht="15.75" customHeight="1" x14ac:dyDescent="0.25">
      <c r="N848" s="62"/>
    </row>
    <row r="849" spans="14:14" ht="15.75" customHeight="1" x14ac:dyDescent="0.25">
      <c r="N849" s="62"/>
    </row>
    <row r="850" spans="14:14" ht="15.75" customHeight="1" x14ac:dyDescent="0.25">
      <c r="N850" s="62"/>
    </row>
    <row r="851" spans="14:14" ht="15.75" customHeight="1" x14ac:dyDescent="0.25">
      <c r="N851" s="62"/>
    </row>
    <row r="852" spans="14:14" ht="15.75" customHeight="1" x14ac:dyDescent="0.25">
      <c r="N852" s="62"/>
    </row>
    <row r="853" spans="14:14" ht="15.75" customHeight="1" x14ac:dyDescent="0.25">
      <c r="N853" s="62"/>
    </row>
    <row r="854" spans="14:14" ht="15.75" customHeight="1" x14ac:dyDescent="0.25">
      <c r="N854" s="62"/>
    </row>
    <row r="855" spans="14:14" ht="15.75" customHeight="1" x14ac:dyDescent="0.25">
      <c r="N855" s="62"/>
    </row>
    <row r="856" spans="14:14" ht="15.75" customHeight="1" x14ac:dyDescent="0.25">
      <c r="N856" s="62"/>
    </row>
    <row r="857" spans="14:14" ht="15.75" customHeight="1" x14ac:dyDescent="0.25">
      <c r="N857" s="62"/>
    </row>
    <row r="858" spans="14:14" ht="15.75" customHeight="1" x14ac:dyDescent="0.25">
      <c r="N858" s="62"/>
    </row>
    <row r="859" spans="14:14" ht="15.75" customHeight="1" x14ac:dyDescent="0.25">
      <c r="N859" s="62"/>
    </row>
    <row r="860" spans="14:14" ht="15.75" customHeight="1" x14ac:dyDescent="0.25">
      <c r="N860" s="62"/>
    </row>
    <row r="861" spans="14:14" ht="15.75" customHeight="1" x14ac:dyDescent="0.25">
      <c r="N861" s="62"/>
    </row>
    <row r="862" spans="14:14" ht="15.75" customHeight="1" x14ac:dyDescent="0.25">
      <c r="N862" s="62"/>
    </row>
    <row r="863" spans="14:14" ht="15.75" customHeight="1" x14ac:dyDescent="0.25">
      <c r="N863" s="62"/>
    </row>
    <row r="864" spans="14:14" ht="15.75" customHeight="1" x14ac:dyDescent="0.25">
      <c r="N864" s="62"/>
    </row>
    <row r="865" spans="14:14" ht="15.75" customHeight="1" x14ac:dyDescent="0.25">
      <c r="N865" s="62"/>
    </row>
    <row r="866" spans="14:14" ht="15.75" customHeight="1" x14ac:dyDescent="0.25">
      <c r="N866" s="62"/>
    </row>
    <row r="867" spans="14:14" ht="15.75" customHeight="1" x14ac:dyDescent="0.25">
      <c r="N867" s="62"/>
    </row>
    <row r="868" spans="14:14" ht="15.75" customHeight="1" x14ac:dyDescent="0.25">
      <c r="N868" s="62"/>
    </row>
    <row r="869" spans="14:14" ht="15.75" customHeight="1" x14ac:dyDescent="0.25">
      <c r="N869" s="62"/>
    </row>
    <row r="870" spans="14:14" ht="15.75" customHeight="1" x14ac:dyDescent="0.25">
      <c r="N870" s="62"/>
    </row>
    <row r="871" spans="14:14" ht="15.75" customHeight="1" x14ac:dyDescent="0.25">
      <c r="N871" s="62"/>
    </row>
    <row r="872" spans="14:14" ht="15.75" customHeight="1" x14ac:dyDescent="0.25">
      <c r="N872" s="62"/>
    </row>
    <row r="873" spans="14:14" ht="15.75" customHeight="1" x14ac:dyDescent="0.25">
      <c r="N873" s="62"/>
    </row>
    <row r="874" spans="14:14" ht="15.75" customHeight="1" x14ac:dyDescent="0.25">
      <c r="N874" s="62"/>
    </row>
    <row r="875" spans="14:14" ht="15.75" customHeight="1" x14ac:dyDescent="0.25">
      <c r="N875" s="62"/>
    </row>
    <row r="876" spans="14:14" ht="15.75" customHeight="1" x14ac:dyDescent="0.25">
      <c r="N876" s="62"/>
    </row>
    <row r="877" spans="14:14" ht="15.75" customHeight="1" x14ac:dyDescent="0.25">
      <c r="N877" s="62"/>
    </row>
    <row r="878" spans="14:14" ht="15.75" customHeight="1" x14ac:dyDescent="0.25">
      <c r="N878" s="62"/>
    </row>
    <row r="879" spans="14:14" ht="15.75" customHeight="1" x14ac:dyDescent="0.25">
      <c r="N879" s="62"/>
    </row>
    <row r="880" spans="14:14" ht="15.75" customHeight="1" x14ac:dyDescent="0.25">
      <c r="N880" s="62"/>
    </row>
    <row r="881" spans="14:14" ht="15.75" customHeight="1" x14ac:dyDescent="0.25">
      <c r="N881" s="62"/>
    </row>
    <row r="882" spans="14:14" ht="15.75" customHeight="1" x14ac:dyDescent="0.25">
      <c r="N882" s="62"/>
    </row>
    <row r="883" spans="14:14" ht="15.75" customHeight="1" x14ac:dyDescent="0.25">
      <c r="N883" s="62"/>
    </row>
    <row r="884" spans="14:14" ht="15.75" customHeight="1" x14ac:dyDescent="0.25">
      <c r="N884" s="62"/>
    </row>
    <row r="885" spans="14:14" ht="15.75" customHeight="1" x14ac:dyDescent="0.25">
      <c r="N885" s="62"/>
    </row>
    <row r="886" spans="14:14" ht="15.75" customHeight="1" x14ac:dyDescent="0.25">
      <c r="N886" s="62"/>
    </row>
    <row r="887" spans="14:14" ht="15.75" customHeight="1" x14ac:dyDescent="0.25">
      <c r="N887" s="62"/>
    </row>
    <row r="888" spans="14:14" ht="15.75" customHeight="1" x14ac:dyDescent="0.25">
      <c r="N888" s="62"/>
    </row>
    <row r="889" spans="14:14" ht="15.75" customHeight="1" x14ac:dyDescent="0.25">
      <c r="N889" s="62"/>
    </row>
    <row r="890" spans="14:14" ht="15.75" customHeight="1" x14ac:dyDescent="0.25">
      <c r="N890" s="62"/>
    </row>
    <row r="891" spans="14:14" ht="15.75" customHeight="1" x14ac:dyDescent="0.25">
      <c r="N891" s="62"/>
    </row>
    <row r="892" spans="14:14" ht="15.75" customHeight="1" x14ac:dyDescent="0.25">
      <c r="N892" s="62"/>
    </row>
    <row r="893" spans="14:14" ht="15.75" customHeight="1" x14ac:dyDescent="0.25">
      <c r="N893" s="62"/>
    </row>
    <row r="894" spans="14:14" ht="15.75" customHeight="1" x14ac:dyDescent="0.25">
      <c r="N894" s="62"/>
    </row>
    <row r="895" spans="14:14" ht="15.75" customHeight="1" x14ac:dyDescent="0.25">
      <c r="N895" s="62"/>
    </row>
    <row r="896" spans="14:14" ht="15.75" customHeight="1" x14ac:dyDescent="0.25">
      <c r="N896" s="62"/>
    </row>
    <row r="897" spans="14:14" ht="15.75" customHeight="1" x14ac:dyDescent="0.25">
      <c r="N897" s="62"/>
    </row>
    <row r="898" spans="14:14" ht="15.75" customHeight="1" x14ac:dyDescent="0.25">
      <c r="N898" s="62"/>
    </row>
    <row r="899" spans="14:14" ht="15.75" customHeight="1" x14ac:dyDescent="0.25">
      <c r="N899" s="62"/>
    </row>
    <row r="900" spans="14:14" ht="15.75" customHeight="1" x14ac:dyDescent="0.25">
      <c r="N900" s="62"/>
    </row>
    <row r="901" spans="14:14" ht="15.75" customHeight="1" x14ac:dyDescent="0.25">
      <c r="N901" s="62"/>
    </row>
    <row r="902" spans="14:14" ht="15.75" customHeight="1" x14ac:dyDescent="0.25">
      <c r="N902" s="62"/>
    </row>
    <row r="903" spans="14:14" ht="15.75" customHeight="1" x14ac:dyDescent="0.25">
      <c r="N903" s="62"/>
    </row>
    <row r="904" spans="14:14" ht="15.75" customHeight="1" x14ac:dyDescent="0.25">
      <c r="N904" s="62"/>
    </row>
    <row r="905" spans="14:14" ht="15.75" customHeight="1" x14ac:dyDescent="0.25">
      <c r="N905" s="62"/>
    </row>
    <row r="906" spans="14:14" ht="15.75" customHeight="1" x14ac:dyDescent="0.25">
      <c r="N906" s="62"/>
    </row>
    <row r="907" spans="14:14" ht="15.75" customHeight="1" x14ac:dyDescent="0.25">
      <c r="N907" s="62"/>
    </row>
    <row r="908" spans="14:14" ht="15.75" customHeight="1" x14ac:dyDescent="0.25">
      <c r="N908" s="62"/>
    </row>
    <row r="909" spans="14:14" ht="15.75" customHeight="1" x14ac:dyDescent="0.25">
      <c r="N909" s="62"/>
    </row>
    <row r="910" spans="14:14" ht="15.75" customHeight="1" x14ac:dyDescent="0.25">
      <c r="N910" s="62"/>
    </row>
    <row r="911" spans="14:14" ht="15.75" customHeight="1" x14ac:dyDescent="0.25">
      <c r="N911" s="62"/>
    </row>
    <row r="912" spans="14:14" ht="15.75" customHeight="1" x14ac:dyDescent="0.25">
      <c r="N912" s="62"/>
    </row>
    <row r="913" spans="14:14" ht="15.75" customHeight="1" x14ac:dyDescent="0.25">
      <c r="N913" s="62"/>
    </row>
    <row r="914" spans="14:14" ht="15.75" customHeight="1" x14ac:dyDescent="0.25">
      <c r="N914" s="62"/>
    </row>
    <row r="915" spans="14:14" ht="15.75" customHeight="1" x14ac:dyDescent="0.25">
      <c r="N915" s="62"/>
    </row>
    <row r="916" spans="14:14" ht="15.75" customHeight="1" x14ac:dyDescent="0.25">
      <c r="N916" s="62"/>
    </row>
    <row r="917" spans="14:14" ht="15.75" customHeight="1" x14ac:dyDescent="0.25">
      <c r="N917" s="62"/>
    </row>
    <row r="918" spans="14:14" ht="15.75" customHeight="1" x14ac:dyDescent="0.25">
      <c r="N918" s="62"/>
    </row>
    <row r="919" spans="14:14" ht="15.75" customHeight="1" x14ac:dyDescent="0.25">
      <c r="N919" s="62"/>
    </row>
    <row r="920" spans="14:14" ht="15.75" customHeight="1" x14ac:dyDescent="0.25">
      <c r="N920" s="62"/>
    </row>
    <row r="921" spans="14:14" ht="15.75" customHeight="1" x14ac:dyDescent="0.25">
      <c r="N921" s="62"/>
    </row>
    <row r="922" spans="14:14" ht="15.75" customHeight="1" x14ac:dyDescent="0.25">
      <c r="N922" s="62"/>
    </row>
    <row r="923" spans="14:14" ht="15.75" customHeight="1" x14ac:dyDescent="0.25">
      <c r="N923" s="62"/>
    </row>
    <row r="924" spans="14:14" ht="15.75" customHeight="1" x14ac:dyDescent="0.25">
      <c r="N924" s="62"/>
    </row>
    <row r="925" spans="14:14" ht="15.75" customHeight="1" x14ac:dyDescent="0.25">
      <c r="N925" s="62"/>
    </row>
    <row r="926" spans="14:14" ht="15.75" customHeight="1" x14ac:dyDescent="0.25">
      <c r="N926" s="62"/>
    </row>
    <row r="927" spans="14:14" ht="15.75" customHeight="1" x14ac:dyDescent="0.25">
      <c r="N927" s="62"/>
    </row>
    <row r="928" spans="14:14" ht="15.75" customHeight="1" x14ac:dyDescent="0.25">
      <c r="N928" s="62"/>
    </row>
    <row r="929" spans="14:14" ht="15.75" customHeight="1" x14ac:dyDescent="0.25">
      <c r="N929" s="62"/>
    </row>
    <row r="930" spans="14:14" ht="15.75" customHeight="1" x14ac:dyDescent="0.25">
      <c r="N930" s="62"/>
    </row>
    <row r="931" spans="14:14" ht="15.75" customHeight="1" x14ac:dyDescent="0.25">
      <c r="N931" s="62"/>
    </row>
    <row r="932" spans="14:14" ht="15.75" customHeight="1" x14ac:dyDescent="0.25">
      <c r="N932" s="62"/>
    </row>
    <row r="933" spans="14:14" ht="15.75" customHeight="1" x14ac:dyDescent="0.25">
      <c r="N933" s="62"/>
    </row>
    <row r="934" spans="14:14" ht="15.75" customHeight="1" x14ac:dyDescent="0.25">
      <c r="N934" s="62"/>
    </row>
    <row r="935" spans="14:14" ht="15.75" customHeight="1" x14ac:dyDescent="0.25">
      <c r="N935" s="62"/>
    </row>
    <row r="936" spans="14:14" ht="15.75" customHeight="1" x14ac:dyDescent="0.25">
      <c r="N936" s="62"/>
    </row>
    <row r="937" spans="14:14" ht="15.75" customHeight="1" x14ac:dyDescent="0.25">
      <c r="N937" s="62"/>
    </row>
    <row r="938" spans="14:14" ht="15.75" customHeight="1" x14ac:dyDescent="0.25">
      <c r="N938" s="62"/>
    </row>
    <row r="939" spans="14:14" ht="15.75" customHeight="1" x14ac:dyDescent="0.25">
      <c r="N939" s="62"/>
    </row>
    <row r="940" spans="14:14" ht="15.75" customHeight="1" x14ac:dyDescent="0.25">
      <c r="N940" s="62"/>
    </row>
    <row r="941" spans="14:14" ht="15.75" customHeight="1" x14ac:dyDescent="0.25">
      <c r="N941" s="62"/>
    </row>
    <row r="942" spans="14:14" ht="15.75" customHeight="1" x14ac:dyDescent="0.25">
      <c r="N942" s="62"/>
    </row>
    <row r="943" spans="14:14" ht="15.75" customHeight="1" x14ac:dyDescent="0.25">
      <c r="N943" s="62"/>
    </row>
    <row r="944" spans="14:14" ht="15.75" customHeight="1" x14ac:dyDescent="0.25">
      <c r="N944" s="62"/>
    </row>
    <row r="945" spans="14:14" ht="15.75" customHeight="1" x14ac:dyDescent="0.25">
      <c r="N945" s="62"/>
    </row>
    <row r="946" spans="14:14" ht="15.75" customHeight="1" x14ac:dyDescent="0.25">
      <c r="N946" s="62"/>
    </row>
    <row r="947" spans="14:14" ht="15.75" customHeight="1" x14ac:dyDescent="0.25">
      <c r="N947" s="62"/>
    </row>
    <row r="948" spans="14:14" ht="15.75" customHeight="1" x14ac:dyDescent="0.25">
      <c r="N948" s="62"/>
    </row>
    <row r="949" spans="14:14" ht="15.75" customHeight="1" x14ac:dyDescent="0.25">
      <c r="N949" s="62"/>
    </row>
    <row r="950" spans="14:14" ht="15.75" customHeight="1" x14ac:dyDescent="0.25">
      <c r="N950" s="62"/>
    </row>
    <row r="951" spans="14:14" ht="15.75" customHeight="1" x14ac:dyDescent="0.25">
      <c r="N951" s="62"/>
    </row>
    <row r="952" spans="14:14" ht="15.75" customHeight="1" x14ac:dyDescent="0.25">
      <c r="N952" s="62"/>
    </row>
    <row r="953" spans="14:14" ht="15.75" customHeight="1" x14ac:dyDescent="0.25">
      <c r="N953" s="62"/>
    </row>
    <row r="954" spans="14:14" ht="15.75" customHeight="1" x14ac:dyDescent="0.25">
      <c r="N954" s="62"/>
    </row>
    <row r="955" spans="14:14" ht="15.75" customHeight="1" x14ac:dyDescent="0.25">
      <c r="N955" s="62"/>
    </row>
    <row r="956" spans="14:14" ht="15.75" customHeight="1" x14ac:dyDescent="0.25">
      <c r="N956" s="62"/>
    </row>
    <row r="957" spans="14:14" ht="15.75" customHeight="1" x14ac:dyDescent="0.25">
      <c r="N957" s="62"/>
    </row>
    <row r="958" spans="14:14" ht="15.75" customHeight="1" x14ac:dyDescent="0.25">
      <c r="N958" s="62"/>
    </row>
    <row r="959" spans="14:14" ht="15.75" customHeight="1" x14ac:dyDescent="0.25">
      <c r="N959" s="62"/>
    </row>
    <row r="960" spans="14:14" ht="15.75" customHeight="1" x14ac:dyDescent="0.25">
      <c r="N960" s="62"/>
    </row>
    <row r="961" spans="14:14" ht="15.75" customHeight="1" x14ac:dyDescent="0.25">
      <c r="N961" s="62"/>
    </row>
    <row r="962" spans="14:14" ht="15.75" customHeight="1" x14ac:dyDescent="0.25">
      <c r="N962" s="62"/>
    </row>
    <row r="963" spans="14:14" ht="15.75" customHeight="1" x14ac:dyDescent="0.25">
      <c r="N963" s="62"/>
    </row>
    <row r="964" spans="14:14" ht="15.75" customHeight="1" x14ac:dyDescent="0.25">
      <c r="N964" s="62"/>
    </row>
    <row r="965" spans="14:14" ht="15.75" customHeight="1" x14ac:dyDescent="0.25">
      <c r="N965" s="62"/>
    </row>
    <row r="966" spans="14:14" ht="15.75" customHeight="1" x14ac:dyDescent="0.25">
      <c r="N966" s="62"/>
    </row>
    <row r="967" spans="14:14" ht="15.75" customHeight="1" x14ac:dyDescent="0.25">
      <c r="N967" s="62"/>
    </row>
    <row r="968" spans="14:14" ht="15.75" customHeight="1" x14ac:dyDescent="0.25">
      <c r="N968" s="62"/>
    </row>
    <row r="969" spans="14:14" ht="15.75" customHeight="1" x14ac:dyDescent="0.25">
      <c r="N969" s="62"/>
    </row>
    <row r="970" spans="14:14" ht="15.75" customHeight="1" x14ac:dyDescent="0.25">
      <c r="N970" s="62"/>
    </row>
    <row r="971" spans="14:14" ht="15.75" customHeight="1" x14ac:dyDescent="0.25">
      <c r="N971" s="62"/>
    </row>
    <row r="972" spans="14:14" ht="15.75" customHeight="1" x14ac:dyDescent="0.25">
      <c r="N972" s="62"/>
    </row>
    <row r="973" spans="14:14" ht="15.75" customHeight="1" x14ac:dyDescent="0.25">
      <c r="N973" s="62"/>
    </row>
    <row r="974" spans="14:14" ht="15.75" customHeight="1" x14ac:dyDescent="0.25">
      <c r="N974" s="62"/>
    </row>
    <row r="975" spans="14:14" ht="15.75" customHeight="1" x14ac:dyDescent="0.25">
      <c r="N975" s="62"/>
    </row>
    <row r="976" spans="14:14" ht="15.75" customHeight="1" x14ac:dyDescent="0.25">
      <c r="N976" s="62"/>
    </row>
    <row r="977" spans="14:14" ht="15.75" customHeight="1" x14ac:dyDescent="0.25">
      <c r="N977" s="62"/>
    </row>
    <row r="978" spans="14:14" ht="15.75" customHeight="1" x14ac:dyDescent="0.25">
      <c r="N978" s="62"/>
    </row>
    <row r="979" spans="14:14" ht="15.75" customHeight="1" x14ac:dyDescent="0.25">
      <c r="N979" s="62"/>
    </row>
    <row r="980" spans="14:14" ht="15.75" customHeight="1" x14ac:dyDescent="0.25">
      <c r="N980" s="62"/>
    </row>
    <row r="981" spans="14:14" ht="15.75" customHeight="1" x14ac:dyDescent="0.25">
      <c r="N981" s="62"/>
    </row>
    <row r="982" spans="14:14" ht="15.75" customHeight="1" x14ac:dyDescent="0.25">
      <c r="N982" s="62"/>
    </row>
    <row r="983" spans="14:14" ht="15.75" customHeight="1" x14ac:dyDescent="0.25">
      <c r="N983" s="62"/>
    </row>
    <row r="984" spans="14:14" ht="15.75" customHeight="1" x14ac:dyDescent="0.25">
      <c r="N984" s="62"/>
    </row>
    <row r="985" spans="14:14" ht="15.75" customHeight="1" x14ac:dyDescent="0.25">
      <c r="N985" s="62"/>
    </row>
    <row r="986" spans="14:14" ht="15.75" customHeight="1" x14ac:dyDescent="0.25">
      <c r="N986" s="62"/>
    </row>
    <row r="987" spans="14:14" ht="15.75" customHeight="1" x14ac:dyDescent="0.25">
      <c r="N987" s="62"/>
    </row>
    <row r="988" spans="14:14" ht="15.75" customHeight="1" x14ac:dyDescent="0.25">
      <c r="N988" s="62"/>
    </row>
    <row r="989" spans="14:14" ht="15.75" customHeight="1" x14ac:dyDescent="0.25">
      <c r="N989" s="62"/>
    </row>
    <row r="990" spans="14:14" ht="15.75" customHeight="1" x14ac:dyDescent="0.25">
      <c r="N990" s="62"/>
    </row>
    <row r="991" spans="14:14" ht="15.75" customHeight="1" x14ac:dyDescent="0.25">
      <c r="N991" s="62"/>
    </row>
    <row r="992" spans="14:14" ht="15.75" customHeight="1" x14ac:dyDescent="0.25">
      <c r="N992" s="62"/>
    </row>
    <row r="993" spans="14:14" ht="15.75" customHeight="1" x14ac:dyDescent="0.25">
      <c r="N993" s="62"/>
    </row>
    <row r="994" spans="14:14" ht="15.75" customHeight="1" x14ac:dyDescent="0.25">
      <c r="N994" s="62"/>
    </row>
    <row r="995" spans="14:14" ht="15.75" customHeight="1" x14ac:dyDescent="0.25">
      <c r="N995" s="62"/>
    </row>
    <row r="996" spans="14:14" ht="15.75" customHeight="1" x14ac:dyDescent="0.25">
      <c r="N996" s="62"/>
    </row>
    <row r="997" spans="14:14" ht="15.75" customHeight="1" x14ac:dyDescent="0.25">
      <c r="N997" s="62"/>
    </row>
    <row r="998" spans="14:14" ht="15.75" customHeight="1" x14ac:dyDescent="0.25">
      <c r="N998" s="62"/>
    </row>
    <row r="999" spans="14:14" ht="15.75" customHeight="1" x14ac:dyDescent="0.25">
      <c r="N999" s="62"/>
    </row>
    <row r="1000" spans="14:14" ht="15.75" customHeight="1" x14ac:dyDescent="0.25">
      <c r="N1000" s="62"/>
    </row>
  </sheetData>
  <mergeCells count="2">
    <mergeCell ref="A8:J8"/>
    <mergeCell ref="A9:J9"/>
  </mergeCells>
  <pageMargins left="0.7" right="0.7" top="0.75" bottom="0.75" header="0" footer="0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workbookViewId="0"/>
  </sheetViews>
  <sheetFormatPr baseColWidth="10" defaultColWidth="14.42578125" defaultRowHeight="15" customHeight="1" x14ac:dyDescent="0.25"/>
  <cols>
    <col min="1" max="1" width="10" customWidth="1"/>
    <col min="2" max="2" width="12.7109375" customWidth="1"/>
    <col min="3" max="3" width="42.7109375" customWidth="1"/>
    <col min="4" max="4" width="10.7109375" customWidth="1"/>
    <col min="5" max="5" width="11" customWidth="1"/>
    <col min="6" max="6" width="20.140625" customWidth="1"/>
    <col min="7" max="7" width="14" customWidth="1"/>
    <col min="8" max="14" width="11" customWidth="1"/>
    <col min="15" max="26" width="9" customWidth="1"/>
  </cols>
  <sheetData>
    <row r="1" spans="1:26" ht="12.75" customHeight="1" x14ac:dyDescent="0.25">
      <c r="A1" s="1"/>
      <c r="B1" s="149"/>
      <c r="C1" s="149"/>
      <c r="D1" s="14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49"/>
      <c r="C2" s="149"/>
      <c r="D2" s="14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49"/>
      <c r="C3" s="149"/>
      <c r="D3" s="14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49"/>
      <c r="C4" s="149"/>
      <c r="D4" s="1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49"/>
      <c r="C5" s="149"/>
      <c r="D5" s="149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1"/>
      <c r="B6" s="149"/>
      <c r="C6" s="149"/>
      <c r="D6" s="149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5">
      <c r="A7" s="151"/>
      <c r="B7" s="151"/>
      <c r="C7" s="151"/>
      <c r="D7" s="151"/>
      <c r="E7" s="151"/>
      <c r="F7" s="151"/>
      <c r="G7" s="151"/>
    </row>
    <row r="8" spans="1:26" ht="15.75" customHeight="1" x14ac:dyDescent="0.25">
      <c r="B8" s="19" t="str">
        <f>+indicadores!A8</f>
        <v>ORDENANZA N° 7091/2020</v>
      </c>
    </row>
    <row r="9" spans="1:26" ht="18.75" customHeight="1" x14ac:dyDescent="0.25">
      <c r="A9" s="428" t="s">
        <v>763</v>
      </c>
      <c r="B9" s="372"/>
      <c r="C9" s="372"/>
      <c r="D9" s="372"/>
      <c r="E9" s="372"/>
      <c r="F9" s="372"/>
      <c r="G9" s="372"/>
    </row>
    <row r="10" spans="1:26" ht="18.75" customHeight="1" x14ac:dyDescent="0.25">
      <c r="A10" s="295"/>
      <c r="B10" s="295"/>
      <c r="C10" s="295"/>
      <c r="D10" s="295"/>
      <c r="E10" s="295"/>
      <c r="F10" s="295"/>
      <c r="G10" s="295"/>
    </row>
    <row r="11" spans="1:26" ht="22.5" customHeight="1" x14ac:dyDescent="0.25">
      <c r="A11" s="429" t="s">
        <v>764</v>
      </c>
      <c r="B11" s="372"/>
      <c r="C11" s="372"/>
      <c r="D11" s="372"/>
      <c r="E11" s="372"/>
      <c r="F11" s="372"/>
      <c r="G11" s="372"/>
      <c r="H11" s="296"/>
      <c r="I11" s="296"/>
    </row>
    <row r="12" spans="1:26" ht="18.75" customHeight="1" x14ac:dyDescent="0.25">
      <c r="A12" s="429" t="s">
        <v>765</v>
      </c>
      <c r="B12" s="372"/>
      <c r="C12" s="372"/>
      <c r="D12" s="372"/>
      <c r="E12" s="372"/>
      <c r="F12" s="372"/>
      <c r="G12" s="372"/>
      <c r="H12" s="296"/>
      <c r="I12" s="296"/>
    </row>
    <row r="13" spans="1:26" ht="18.75" customHeight="1" x14ac:dyDescent="0.25">
      <c r="A13" s="429" t="s">
        <v>766</v>
      </c>
      <c r="B13" s="372"/>
      <c r="C13" s="372"/>
      <c r="D13" s="372"/>
      <c r="E13" s="372"/>
      <c r="F13" s="372"/>
      <c r="G13" s="372"/>
      <c r="H13" s="296"/>
      <c r="I13" s="296"/>
    </row>
    <row r="14" spans="1:26" ht="18.75" customHeight="1" x14ac:dyDescent="0.25">
      <c r="A14" s="429" t="s">
        <v>767</v>
      </c>
      <c r="B14" s="372"/>
      <c r="C14" s="372"/>
      <c r="D14" s="372"/>
      <c r="E14" s="372"/>
      <c r="F14" s="372"/>
      <c r="G14" s="372"/>
      <c r="H14" s="296"/>
      <c r="I14" s="296"/>
    </row>
    <row r="15" spans="1:26" ht="18.75" customHeight="1" x14ac:dyDescent="0.25">
      <c r="A15" s="429" t="s">
        <v>768</v>
      </c>
      <c r="B15" s="372"/>
      <c r="C15" s="372"/>
      <c r="D15" s="372"/>
      <c r="E15" s="372"/>
      <c r="F15" s="372"/>
      <c r="G15" s="372"/>
      <c r="H15" s="296"/>
      <c r="I15" s="296"/>
    </row>
    <row r="16" spans="1:26" ht="18.75" customHeight="1" x14ac:dyDescent="0.25">
      <c r="A16" s="429" t="s">
        <v>769</v>
      </c>
      <c r="B16" s="372"/>
      <c r="C16" s="372"/>
      <c r="D16" s="372"/>
      <c r="E16" s="372"/>
      <c r="F16" s="372"/>
      <c r="G16" s="372"/>
      <c r="H16" s="296"/>
      <c r="I16" s="296"/>
    </row>
    <row r="17" spans="1:14" x14ac:dyDescent="0.25">
      <c r="A17" s="427"/>
      <c r="B17" s="372"/>
      <c r="C17" s="372"/>
      <c r="D17" s="372"/>
      <c r="E17" s="372"/>
      <c r="F17" s="372"/>
      <c r="G17" s="372"/>
      <c r="H17" s="297"/>
      <c r="I17" s="427"/>
      <c r="J17" s="372"/>
      <c r="K17" s="372"/>
      <c r="L17" s="372"/>
      <c r="M17" s="372"/>
      <c r="N17" s="372"/>
    </row>
    <row r="18" spans="1:14" ht="16.5" customHeight="1" x14ac:dyDescent="0.25">
      <c r="A18" s="298"/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</row>
    <row r="19" spans="1:14" ht="15.75" customHeight="1" x14ac:dyDescent="0.25">
      <c r="A19" s="299" t="s">
        <v>770</v>
      </c>
      <c r="B19" s="300" t="s">
        <v>771</v>
      </c>
      <c r="C19" s="301" t="s">
        <v>772</v>
      </c>
      <c r="D19" s="301" t="s">
        <v>773</v>
      </c>
      <c r="E19" s="302" t="s">
        <v>774</v>
      </c>
      <c r="F19" s="303" t="s">
        <v>775</v>
      </c>
      <c r="G19" s="300" t="s">
        <v>776</v>
      </c>
    </row>
    <row r="20" spans="1:14" ht="19.5" customHeight="1" x14ac:dyDescent="0.25">
      <c r="A20" s="304">
        <v>1</v>
      </c>
      <c r="B20" s="305" t="s">
        <v>777</v>
      </c>
      <c r="C20" s="306" t="s">
        <v>778</v>
      </c>
      <c r="D20" s="307" t="s">
        <v>779</v>
      </c>
      <c r="E20" s="308">
        <v>1456</v>
      </c>
      <c r="F20" s="309" t="s">
        <v>780</v>
      </c>
      <c r="G20" s="310">
        <v>5318182</v>
      </c>
    </row>
    <row r="21" spans="1:14" ht="19.5" customHeight="1" x14ac:dyDescent="0.25">
      <c r="A21" s="304">
        <v>2</v>
      </c>
      <c r="B21" s="305" t="s">
        <v>781</v>
      </c>
      <c r="C21" s="306" t="s">
        <v>782</v>
      </c>
      <c r="D21" s="307" t="s">
        <v>783</v>
      </c>
      <c r="E21" s="308">
        <v>1332</v>
      </c>
      <c r="F21" s="309" t="s">
        <v>784</v>
      </c>
      <c r="G21" s="310">
        <v>13707926</v>
      </c>
    </row>
    <row r="22" spans="1:14" ht="19.5" customHeight="1" x14ac:dyDescent="0.25">
      <c r="A22" s="304">
        <v>3</v>
      </c>
      <c r="B22" s="305" t="s">
        <v>785</v>
      </c>
      <c r="C22" s="306" t="s">
        <v>786</v>
      </c>
      <c r="D22" s="307" t="s">
        <v>787</v>
      </c>
      <c r="E22" s="308">
        <v>1028</v>
      </c>
      <c r="F22" s="309" t="s">
        <v>784</v>
      </c>
      <c r="G22" s="310">
        <v>14055979</v>
      </c>
    </row>
    <row r="23" spans="1:14" ht="19.5" customHeight="1" x14ac:dyDescent="0.25">
      <c r="A23" s="304">
        <v>4</v>
      </c>
      <c r="B23" s="305" t="s">
        <v>777</v>
      </c>
      <c r="C23" s="306" t="s">
        <v>788</v>
      </c>
      <c r="D23" s="307" t="s">
        <v>789</v>
      </c>
      <c r="E23" s="308">
        <v>957</v>
      </c>
      <c r="F23" s="309" t="s">
        <v>780</v>
      </c>
      <c r="G23" s="310">
        <v>1772727</v>
      </c>
    </row>
    <row r="24" spans="1:14" ht="19.5" customHeight="1" x14ac:dyDescent="0.25">
      <c r="A24" s="304">
        <v>5</v>
      </c>
      <c r="B24" s="305" t="s">
        <v>790</v>
      </c>
      <c r="C24" s="306" t="s">
        <v>791</v>
      </c>
      <c r="D24" s="307" t="s">
        <v>792</v>
      </c>
      <c r="E24" s="308">
        <v>950</v>
      </c>
      <c r="F24" s="309" t="s">
        <v>784</v>
      </c>
      <c r="G24" s="310">
        <v>16063976</v>
      </c>
    </row>
    <row r="25" spans="1:14" ht="19.5" customHeight="1" x14ac:dyDescent="0.25">
      <c r="A25" s="304">
        <v>6</v>
      </c>
      <c r="B25" s="305" t="s">
        <v>777</v>
      </c>
      <c r="C25" s="306" t="s">
        <v>793</v>
      </c>
      <c r="D25" s="307" t="s">
        <v>794</v>
      </c>
      <c r="E25" s="308">
        <v>848</v>
      </c>
      <c r="F25" s="309" t="s">
        <v>784</v>
      </c>
      <c r="G25" s="310">
        <v>6693323</v>
      </c>
    </row>
    <row r="26" spans="1:14" ht="19.5" customHeight="1" x14ac:dyDescent="0.25">
      <c r="A26" s="304"/>
      <c r="B26" s="305"/>
      <c r="C26" s="306"/>
      <c r="D26" s="307"/>
      <c r="E26" s="308"/>
      <c r="F26" s="309"/>
      <c r="G26" s="311"/>
    </row>
    <row r="27" spans="1:14" ht="15.75" customHeight="1" x14ac:dyDescent="0.25">
      <c r="A27" s="424" t="s">
        <v>234</v>
      </c>
      <c r="B27" s="425"/>
      <c r="C27" s="425"/>
      <c r="D27" s="425"/>
      <c r="E27" s="425"/>
      <c r="F27" s="426"/>
      <c r="G27" s="312">
        <f>SUM(G20:G26)</f>
        <v>57612113</v>
      </c>
    </row>
    <row r="28" spans="1:14" ht="15.75" customHeight="1" x14ac:dyDescent="0.25"/>
    <row r="29" spans="1:14" ht="15.75" customHeight="1" x14ac:dyDescent="0.25"/>
    <row r="30" spans="1:14" ht="15.75" customHeight="1" x14ac:dyDescent="0.25"/>
    <row r="31" spans="1:14" ht="15.75" customHeight="1" x14ac:dyDescent="0.25"/>
    <row r="32" spans="1:14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0">
    <mergeCell ref="A27:F27"/>
    <mergeCell ref="A17:G17"/>
    <mergeCell ref="I17:N17"/>
    <mergeCell ref="A9:G9"/>
    <mergeCell ref="A11:G11"/>
    <mergeCell ref="A12:G12"/>
    <mergeCell ref="A13:G13"/>
    <mergeCell ref="A14:G14"/>
    <mergeCell ref="A15:G15"/>
    <mergeCell ref="A16:G16"/>
  </mergeCells>
  <pageMargins left="0.7" right="0.7" top="0.75" bottom="0.75" header="0" footer="0"/>
  <pageSetup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5.85546875" customWidth="1"/>
    <col min="2" max="2" width="11.42578125" customWidth="1"/>
    <col min="3" max="3" width="49" customWidth="1"/>
    <col min="4" max="4" width="32.5703125" customWidth="1"/>
    <col min="5" max="5" width="21" customWidth="1"/>
    <col min="6" max="6" width="12" customWidth="1"/>
    <col min="7" max="7" width="55.140625" customWidth="1"/>
    <col min="8" max="8" width="13.5703125" customWidth="1"/>
    <col min="9" max="9" width="12.7109375" customWidth="1"/>
    <col min="10" max="10" width="13.5703125" customWidth="1"/>
    <col min="11" max="26" width="9" customWidth="1"/>
  </cols>
  <sheetData>
    <row r="1" spans="1:26" ht="12.75" customHeight="1" x14ac:dyDescent="0.25">
      <c r="A1" s="1"/>
      <c r="B1" s="1"/>
      <c r="C1" s="149"/>
      <c r="D1" s="149"/>
      <c r="E1" s="1"/>
      <c r="F1" s="60"/>
      <c r="G1" s="60"/>
      <c r="H1" s="60"/>
      <c r="I1" s="60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49"/>
      <c r="D2" s="149"/>
      <c r="E2" s="1"/>
      <c r="F2" s="60"/>
      <c r="G2" s="60"/>
      <c r="H2" s="60"/>
      <c r="I2" s="6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49"/>
      <c r="D3" s="149"/>
      <c r="E3" s="1"/>
      <c r="F3" s="60"/>
      <c r="G3" s="60"/>
      <c r="H3" s="60"/>
      <c r="I3" s="6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49"/>
      <c r="D4" s="149"/>
      <c r="E4" s="1"/>
      <c r="F4" s="60"/>
      <c r="G4" s="60"/>
      <c r="H4" s="60"/>
      <c r="I4" s="6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"/>
      <c r="C5" s="149"/>
      <c r="D5" s="149"/>
      <c r="E5" s="1"/>
      <c r="F5" s="60"/>
      <c r="G5" s="60"/>
      <c r="H5" s="60"/>
      <c r="I5" s="6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5">
      <c r="A6" s="151"/>
      <c r="B6" s="151"/>
      <c r="C6" s="151"/>
      <c r="D6" s="151"/>
      <c r="E6" s="151"/>
      <c r="F6" s="62"/>
      <c r="G6" s="62"/>
      <c r="H6" s="62"/>
      <c r="I6" s="62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</row>
    <row r="7" spans="1:26" ht="15.75" customHeight="1" x14ac:dyDescent="0.25">
      <c r="A7" s="19" t="str">
        <f>+subsidios!A8</f>
        <v>ORDENANZA N° 7091/2020</v>
      </c>
      <c r="B7" s="124"/>
      <c r="C7" s="124"/>
      <c r="D7" s="124"/>
      <c r="E7" s="124"/>
      <c r="F7" s="62"/>
      <c r="G7" s="62"/>
      <c r="H7" s="62"/>
      <c r="I7" s="62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</row>
    <row r="8" spans="1:26" ht="15.75" x14ac:dyDescent="0.25">
      <c r="A8" s="432" t="s">
        <v>795</v>
      </c>
      <c r="B8" s="377"/>
      <c r="C8" s="377"/>
      <c r="D8" s="377"/>
      <c r="E8" s="433"/>
      <c r="F8" s="62"/>
      <c r="G8" s="62"/>
      <c r="H8" s="62"/>
      <c r="I8" s="62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</row>
    <row r="9" spans="1:26" ht="4.5" customHeight="1" x14ac:dyDescent="0.25">
      <c r="A9" s="124"/>
      <c r="B9" s="124"/>
      <c r="C9" s="124"/>
      <c r="D9" s="124"/>
      <c r="E9" s="110"/>
      <c r="F9" s="62"/>
      <c r="G9" s="62"/>
      <c r="H9" s="62"/>
      <c r="I9" s="62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</row>
    <row r="10" spans="1:26" ht="15.75" customHeight="1" x14ac:dyDescent="0.25">
      <c r="A10" s="313" t="s">
        <v>796</v>
      </c>
      <c r="B10" s="313" t="s">
        <v>68</v>
      </c>
      <c r="C10" s="313" t="s">
        <v>797</v>
      </c>
      <c r="D10" s="313" t="s">
        <v>798</v>
      </c>
      <c r="E10" s="313" t="s">
        <v>776</v>
      </c>
      <c r="F10" s="62"/>
      <c r="G10" s="62"/>
      <c r="H10" s="62"/>
      <c r="I10" s="62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</row>
    <row r="11" spans="1:26" x14ac:dyDescent="0.25">
      <c r="A11" s="314" t="s">
        <v>109</v>
      </c>
      <c r="B11" s="315">
        <v>111</v>
      </c>
      <c r="C11" s="316" t="s">
        <v>799</v>
      </c>
      <c r="D11" s="317" t="s">
        <v>453</v>
      </c>
      <c r="E11" s="318">
        <f>+INT!C27</f>
        <v>12621512</v>
      </c>
      <c r="F11" s="62"/>
      <c r="G11" s="62"/>
      <c r="H11" s="62"/>
      <c r="I11" s="62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</row>
    <row r="12" spans="1:26" x14ac:dyDescent="0.25">
      <c r="A12" s="314" t="s">
        <v>800</v>
      </c>
      <c r="B12" s="315">
        <v>112</v>
      </c>
      <c r="C12" s="316" t="s">
        <v>801</v>
      </c>
      <c r="D12" s="317" t="s">
        <v>802</v>
      </c>
      <c r="E12" s="318">
        <f>+INT!D27</f>
        <v>15632766</v>
      </c>
      <c r="F12" s="62"/>
      <c r="G12" s="62"/>
      <c r="H12" s="62"/>
      <c r="I12" s="62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</row>
    <row r="13" spans="1:26" x14ac:dyDescent="0.25">
      <c r="A13" s="314" t="s">
        <v>101</v>
      </c>
      <c r="B13" s="315">
        <v>113</v>
      </c>
      <c r="C13" s="316" t="s">
        <v>803</v>
      </c>
      <c r="D13" s="317" t="s">
        <v>804</v>
      </c>
      <c r="E13" s="318">
        <f>+INT!E27</f>
        <v>5570251</v>
      </c>
      <c r="F13" s="62"/>
      <c r="G13" s="62"/>
      <c r="H13" s="62"/>
      <c r="I13" s="62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</row>
    <row r="14" spans="1:26" x14ac:dyDescent="0.25">
      <c r="A14" s="314" t="s">
        <v>805</v>
      </c>
      <c r="B14" s="315">
        <v>114</v>
      </c>
      <c r="C14" s="316" t="s">
        <v>806</v>
      </c>
      <c r="D14" s="317" t="s">
        <v>807</v>
      </c>
      <c r="E14" s="318">
        <f>+INT!F27</f>
        <v>5713793</v>
      </c>
      <c r="F14" s="62"/>
      <c r="G14" s="62"/>
      <c r="H14" s="62"/>
      <c r="I14" s="62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</row>
    <row r="15" spans="1:26" x14ac:dyDescent="0.25">
      <c r="A15" s="314" t="s">
        <v>808</v>
      </c>
      <c r="B15" s="315">
        <v>211</v>
      </c>
      <c r="C15" s="316" t="s">
        <v>809</v>
      </c>
      <c r="D15" s="317" t="s">
        <v>810</v>
      </c>
      <c r="E15" s="318">
        <f>+GOB!C27</f>
        <v>58645127</v>
      </c>
      <c r="F15" s="62"/>
      <c r="G15" s="62"/>
      <c r="H15" s="62"/>
      <c r="I15" s="62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</row>
    <row r="16" spans="1:26" x14ac:dyDescent="0.25">
      <c r="A16" s="314" t="s">
        <v>811</v>
      </c>
      <c r="B16" s="315">
        <v>212</v>
      </c>
      <c r="C16" s="316" t="s">
        <v>812</v>
      </c>
      <c r="D16" s="317" t="s">
        <v>813</v>
      </c>
      <c r="E16" s="318">
        <v>3378259</v>
      </c>
      <c r="F16" s="62"/>
      <c r="G16" s="62"/>
      <c r="H16" s="62"/>
      <c r="I16" s="62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</row>
    <row r="17" spans="1:26" x14ac:dyDescent="0.25">
      <c r="A17" s="314" t="s">
        <v>814</v>
      </c>
      <c r="B17" s="315">
        <v>212</v>
      </c>
      <c r="C17" s="316" t="s">
        <v>815</v>
      </c>
      <c r="D17" s="317" t="s">
        <v>813</v>
      </c>
      <c r="E17" s="318">
        <v>9913776</v>
      </c>
      <c r="F17" s="62"/>
      <c r="G17" s="62"/>
      <c r="H17" s="62"/>
      <c r="I17" s="62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</row>
    <row r="18" spans="1:26" x14ac:dyDescent="0.25">
      <c r="A18" s="314" t="s">
        <v>816</v>
      </c>
      <c r="B18" s="315">
        <v>212</v>
      </c>
      <c r="C18" s="316" t="s">
        <v>817</v>
      </c>
      <c r="D18" s="317" t="s">
        <v>813</v>
      </c>
      <c r="E18" s="318">
        <v>2263193</v>
      </c>
      <c r="F18" s="62"/>
      <c r="G18" s="62"/>
      <c r="H18" s="62"/>
      <c r="I18" s="62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</row>
    <row r="19" spans="1:26" x14ac:dyDescent="0.25">
      <c r="A19" s="314" t="s">
        <v>818</v>
      </c>
      <c r="B19" s="315">
        <v>212</v>
      </c>
      <c r="C19" s="316" t="s">
        <v>819</v>
      </c>
      <c r="D19" s="317" t="s">
        <v>813</v>
      </c>
      <c r="E19" s="318">
        <v>5784427</v>
      </c>
      <c r="F19" s="62"/>
      <c r="G19" s="62"/>
      <c r="H19" s="62"/>
      <c r="I19" s="62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</row>
    <row r="20" spans="1:26" x14ac:dyDescent="0.25">
      <c r="A20" s="314" t="s">
        <v>820</v>
      </c>
      <c r="B20" s="315">
        <v>212</v>
      </c>
      <c r="C20" s="316" t="s">
        <v>821</v>
      </c>
      <c r="D20" s="317" t="s">
        <v>813</v>
      </c>
      <c r="E20" s="318">
        <v>1269358</v>
      </c>
      <c r="F20" s="62"/>
      <c r="G20" s="62"/>
      <c r="H20" s="62"/>
      <c r="I20" s="62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</row>
    <row r="21" spans="1:26" ht="15.75" customHeight="1" x14ac:dyDescent="0.25">
      <c r="A21" s="314" t="s">
        <v>822</v>
      </c>
      <c r="B21" s="315">
        <v>212</v>
      </c>
      <c r="C21" s="316" t="s">
        <v>823</v>
      </c>
      <c r="D21" s="317" t="s">
        <v>813</v>
      </c>
      <c r="E21" s="318">
        <v>123234821</v>
      </c>
      <c r="F21" s="62"/>
      <c r="G21" s="62"/>
      <c r="H21" s="62"/>
      <c r="I21" s="62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</row>
    <row r="22" spans="1:26" ht="15.75" customHeight="1" x14ac:dyDescent="0.25">
      <c r="A22" s="314" t="s">
        <v>824</v>
      </c>
      <c r="B22" s="315">
        <v>212</v>
      </c>
      <c r="C22" s="316" t="s">
        <v>825</v>
      </c>
      <c r="D22" s="317" t="s">
        <v>813</v>
      </c>
      <c r="E22" s="318">
        <v>8072272</v>
      </c>
      <c r="F22" s="62"/>
      <c r="G22" s="62"/>
      <c r="H22" s="62"/>
      <c r="I22" s="62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</row>
    <row r="23" spans="1:26" ht="15.75" customHeight="1" x14ac:dyDescent="0.25">
      <c r="A23" s="314" t="s">
        <v>826</v>
      </c>
      <c r="B23" s="315">
        <v>212</v>
      </c>
      <c r="C23" s="316" t="s">
        <v>827</v>
      </c>
      <c r="D23" s="317" t="s">
        <v>813</v>
      </c>
      <c r="E23" s="318">
        <v>1298878</v>
      </c>
      <c r="F23" s="62"/>
      <c r="G23" s="62"/>
      <c r="H23" s="62"/>
      <c r="I23" s="62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</row>
    <row r="24" spans="1:26" ht="15.75" customHeight="1" x14ac:dyDescent="0.25">
      <c r="A24" s="314" t="s">
        <v>828</v>
      </c>
      <c r="B24" s="315">
        <v>212</v>
      </c>
      <c r="C24" s="316" t="s">
        <v>829</v>
      </c>
      <c r="D24" s="317" t="s">
        <v>813</v>
      </c>
      <c r="E24" s="318">
        <v>44642207</v>
      </c>
      <c r="F24" s="62"/>
      <c r="G24" s="62"/>
      <c r="H24" s="62"/>
      <c r="I24" s="62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</row>
    <row r="25" spans="1:26" ht="15.75" customHeight="1" x14ac:dyDescent="0.25">
      <c r="A25" s="314" t="s">
        <v>830</v>
      </c>
      <c r="B25" s="315">
        <v>213</v>
      </c>
      <c r="C25" s="316" t="s">
        <v>831</v>
      </c>
      <c r="D25" s="317" t="s">
        <v>832</v>
      </c>
      <c r="E25" s="318">
        <f>+GOB!E27</f>
        <v>40490509</v>
      </c>
      <c r="F25" s="62"/>
      <c r="G25" s="62"/>
      <c r="H25" s="62"/>
      <c r="I25" s="62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</row>
    <row r="26" spans="1:26" ht="15.75" customHeight="1" x14ac:dyDescent="0.25">
      <c r="A26" s="314" t="s">
        <v>833</v>
      </c>
      <c r="B26" s="315">
        <v>214</v>
      </c>
      <c r="C26" s="316" t="s">
        <v>834</v>
      </c>
      <c r="D26" s="317" t="s">
        <v>835</v>
      </c>
      <c r="E26" s="318">
        <f>+GOB!F27</f>
        <v>3271742</v>
      </c>
      <c r="F26" s="62"/>
      <c r="G26" s="62"/>
      <c r="H26" s="62"/>
      <c r="I26" s="62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</row>
    <row r="27" spans="1:26" ht="15.75" customHeight="1" x14ac:dyDescent="0.25">
      <c r="A27" s="314" t="s">
        <v>836</v>
      </c>
      <c r="B27" s="315">
        <v>215</v>
      </c>
      <c r="C27" s="316" t="s">
        <v>837</v>
      </c>
      <c r="D27" s="317" t="s">
        <v>838</v>
      </c>
      <c r="E27" s="318">
        <v>13134705</v>
      </c>
      <c r="F27" s="62"/>
      <c r="G27" s="62"/>
      <c r="H27" s="62"/>
      <c r="I27" s="62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</row>
    <row r="28" spans="1:26" ht="15.75" customHeight="1" x14ac:dyDescent="0.25">
      <c r="A28" s="314" t="s">
        <v>839</v>
      </c>
      <c r="B28" s="315">
        <v>215</v>
      </c>
      <c r="C28" s="316" t="s">
        <v>840</v>
      </c>
      <c r="D28" s="317" t="s">
        <v>838</v>
      </c>
      <c r="E28" s="318">
        <v>75220779</v>
      </c>
      <c r="F28" s="62"/>
      <c r="G28" s="62"/>
      <c r="H28" s="62"/>
      <c r="I28" s="62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</row>
    <row r="29" spans="1:26" ht="15.75" customHeight="1" x14ac:dyDescent="0.25">
      <c r="A29" s="314" t="s">
        <v>841</v>
      </c>
      <c r="B29" s="315">
        <v>311</v>
      </c>
      <c r="C29" s="316" t="s">
        <v>842</v>
      </c>
      <c r="D29" s="317" t="s">
        <v>843</v>
      </c>
      <c r="E29" s="318">
        <v>394336546</v>
      </c>
      <c r="F29" s="62"/>
      <c r="G29" s="62"/>
      <c r="H29" s="62"/>
      <c r="I29" s="62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</row>
    <row r="30" spans="1:26" ht="15.75" customHeight="1" x14ac:dyDescent="0.25">
      <c r="A30" s="314" t="s">
        <v>844</v>
      </c>
      <c r="B30" s="315">
        <v>311</v>
      </c>
      <c r="C30" s="316" t="s">
        <v>845</v>
      </c>
      <c r="D30" s="317" t="s">
        <v>846</v>
      </c>
      <c r="E30" s="318">
        <v>1077464</v>
      </c>
      <c r="F30" s="62"/>
      <c r="G30" s="62"/>
      <c r="H30" s="62"/>
      <c r="I30" s="62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</row>
    <row r="31" spans="1:26" ht="15.75" customHeight="1" x14ac:dyDescent="0.25">
      <c r="A31" s="314" t="s">
        <v>847</v>
      </c>
      <c r="B31" s="315">
        <v>312</v>
      </c>
      <c r="C31" s="316" t="s">
        <v>848</v>
      </c>
      <c r="D31" s="317" t="s">
        <v>849</v>
      </c>
      <c r="E31" s="318">
        <f>+HAC!D27-750000</f>
        <v>15394930</v>
      </c>
      <c r="F31" s="62"/>
      <c r="G31" s="62"/>
      <c r="H31" s="62"/>
      <c r="I31" s="62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</row>
    <row r="32" spans="1:26" ht="15.75" customHeight="1" x14ac:dyDescent="0.25">
      <c r="A32" s="314" t="s">
        <v>850</v>
      </c>
      <c r="B32" s="315">
        <v>312</v>
      </c>
      <c r="C32" s="316" t="s">
        <v>851</v>
      </c>
      <c r="D32" s="317" t="s">
        <v>849</v>
      </c>
      <c r="E32" s="318">
        <v>750000</v>
      </c>
      <c r="F32" s="62"/>
      <c r="G32" s="62"/>
      <c r="H32" s="62"/>
      <c r="I32" s="62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</row>
    <row r="33" spans="1:26" ht="15.75" customHeight="1" x14ac:dyDescent="0.25">
      <c r="A33" s="314" t="s">
        <v>852</v>
      </c>
      <c r="B33" s="315">
        <v>313</v>
      </c>
      <c r="C33" s="316" t="s">
        <v>853</v>
      </c>
      <c r="D33" s="317" t="s">
        <v>854</v>
      </c>
      <c r="E33" s="318">
        <f>+HAC!E27</f>
        <v>147958424</v>
      </c>
      <c r="F33" s="62"/>
      <c r="G33" s="62"/>
      <c r="H33" s="62"/>
      <c r="I33" s="62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</row>
    <row r="34" spans="1:26" ht="15.75" customHeight="1" x14ac:dyDescent="0.25">
      <c r="A34" s="314" t="s">
        <v>855</v>
      </c>
      <c r="B34" s="315">
        <v>314</v>
      </c>
      <c r="C34" s="316" t="s">
        <v>856</v>
      </c>
      <c r="D34" s="317" t="s">
        <v>857</v>
      </c>
      <c r="E34" s="318">
        <f>+HAC!F27</f>
        <v>18111435</v>
      </c>
      <c r="F34" s="62"/>
      <c r="G34" s="62"/>
      <c r="H34" s="62"/>
      <c r="I34" s="62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</row>
    <row r="35" spans="1:26" ht="15.75" customHeight="1" x14ac:dyDescent="0.25">
      <c r="A35" s="314" t="s">
        <v>858</v>
      </c>
      <c r="B35" s="315">
        <v>315</v>
      </c>
      <c r="C35" s="316" t="s">
        <v>859</v>
      </c>
      <c r="D35" s="317" t="s">
        <v>860</v>
      </c>
      <c r="E35" s="318">
        <f>+HAC!G27</f>
        <v>66605984</v>
      </c>
      <c r="F35" s="62"/>
      <c r="G35" s="62"/>
      <c r="H35" s="62"/>
      <c r="I35" s="62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</row>
    <row r="36" spans="1:26" ht="15.75" customHeight="1" x14ac:dyDescent="0.25">
      <c r="A36" s="314" t="s">
        <v>861</v>
      </c>
      <c r="B36" s="315">
        <v>316</v>
      </c>
      <c r="C36" s="316" t="s">
        <v>862</v>
      </c>
      <c r="D36" s="317" t="s">
        <v>863</v>
      </c>
      <c r="E36" s="318">
        <f>+HAC!H27</f>
        <v>20098610</v>
      </c>
      <c r="F36" s="62"/>
      <c r="G36" s="62"/>
      <c r="H36" s="62"/>
      <c r="I36" s="62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</row>
    <row r="37" spans="1:26" ht="15.75" customHeight="1" x14ac:dyDescent="0.25">
      <c r="A37" s="314" t="s">
        <v>864</v>
      </c>
      <c r="B37" s="315">
        <v>411</v>
      </c>
      <c r="C37" s="316" t="s">
        <v>865</v>
      </c>
      <c r="D37" s="317" t="s">
        <v>866</v>
      </c>
      <c r="E37" s="318">
        <f>+OBRAS!C28</f>
        <v>11462144</v>
      </c>
      <c r="F37" s="62"/>
      <c r="G37" s="62"/>
      <c r="H37" s="62"/>
      <c r="I37" s="62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</row>
    <row r="38" spans="1:26" ht="15.75" customHeight="1" x14ac:dyDescent="0.25">
      <c r="A38" s="314" t="s">
        <v>867</v>
      </c>
      <c r="B38" s="315">
        <v>412</v>
      </c>
      <c r="C38" s="316" t="s">
        <v>868</v>
      </c>
      <c r="D38" s="317" t="s">
        <v>869</v>
      </c>
      <c r="E38" s="318">
        <v>694189742</v>
      </c>
      <c r="F38" s="62"/>
      <c r="G38" s="62"/>
      <c r="H38" s="62"/>
      <c r="I38" s="62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</row>
    <row r="39" spans="1:26" ht="15.75" customHeight="1" x14ac:dyDescent="0.25">
      <c r="A39" s="314" t="s">
        <v>870</v>
      </c>
      <c r="B39" s="315">
        <v>412</v>
      </c>
      <c r="C39" s="316" t="s">
        <v>871</v>
      </c>
      <c r="D39" s="317" t="s">
        <v>869</v>
      </c>
      <c r="E39" s="318">
        <v>14318942</v>
      </c>
      <c r="F39" s="62"/>
      <c r="G39" s="62"/>
      <c r="H39" s="62"/>
      <c r="I39" s="62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</row>
    <row r="40" spans="1:26" ht="15.75" customHeight="1" x14ac:dyDescent="0.25">
      <c r="A40" s="314" t="s">
        <v>872</v>
      </c>
      <c r="B40" s="315">
        <v>412</v>
      </c>
      <c r="C40" s="316" t="s">
        <v>873</v>
      </c>
      <c r="D40" s="317" t="s">
        <v>869</v>
      </c>
      <c r="E40" s="318">
        <f>105356198+16990990</f>
        <v>122347188</v>
      </c>
      <c r="F40" s="62">
        <f>+E153</f>
        <v>0</v>
      </c>
      <c r="G40" s="62"/>
      <c r="H40" s="62"/>
      <c r="I40" s="62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</row>
    <row r="41" spans="1:26" ht="15.75" customHeight="1" x14ac:dyDescent="0.25">
      <c r="A41" s="314" t="s">
        <v>874</v>
      </c>
      <c r="B41" s="315">
        <v>413</v>
      </c>
      <c r="C41" s="316" t="s">
        <v>875</v>
      </c>
      <c r="D41" s="317" t="s">
        <v>876</v>
      </c>
      <c r="E41" s="318">
        <v>125673022</v>
      </c>
      <c r="F41" s="62" t="s">
        <v>877</v>
      </c>
      <c r="G41" s="62"/>
      <c r="H41" s="62"/>
      <c r="I41" s="62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</row>
    <row r="42" spans="1:26" ht="15.75" customHeight="1" x14ac:dyDescent="0.25">
      <c r="A42" s="314" t="s">
        <v>878</v>
      </c>
      <c r="B42" s="315">
        <v>413</v>
      </c>
      <c r="C42" s="316" t="s">
        <v>879</v>
      </c>
      <c r="D42" s="317" t="s">
        <v>876</v>
      </c>
      <c r="E42" s="318">
        <f>+OBRAS!E23</f>
        <v>572251706</v>
      </c>
      <c r="F42" s="62"/>
      <c r="G42" s="62"/>
      <c r="H42" s="62"/>
      <c r="I42" s="62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</row>
    <row r="43" spans="1:26" ht="15.75" customHeight="1" x14ac:dyDescent="0.25">
      <c r="A43" s="314" t="s">
        <v>880</v>
      </c>
      <c r="B43" s="315">
        <v>414</v>
      </c>
      <c r="C43" s="316" t="s">
        <v>881</v>
      </c>
      <c r="D43" s="317" t="s">
        <v>882</v>
      </c>
      <c r="E43" s="318">
        <f>+OBRAS!F28</f>
        <v>217985764</v>
      </c>
      <c r="F43" s="62"/>
      <c r="G43" s="62"/>
      <c r="H43" s="62"/>
      <c r="I43" s="62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</row>
    <row r="44" spans="1:26" ht="15.75" customHeight="1" x14ac:dyDescent="0.25">
      <c r="A44" s="314" t="s">
        <v>883</v>
      </c>
      <c r="B44" s="315">
        <v>415</v>
      </c>
      <c r="C44" s="316" t="s">
        <v>884</v>
      </c>
      <c r="D44" s="317" t="s">
        <v>885</v>
      </c>
      <c r="E44" s="318">
        <f>+OBRAS!G28</f>
        <v>547027454</v>
      </c>
      <c r="F44" s="62"/>
      <c r="G44" s="62"/>
      <c r="H44" s="62"/>
      <c r="I44" s="62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</row>
    <row r="45" spans="1:26" ht="15.75" customHeight="1" x14ac:dyDescent="0.25">
      <c r="A45" s="314" t="s">
        <v>886</v>
      </c>
      <c r="B45" s="315">
        <v>511</v>
      </c>
      <c r="C45" s="316" t="s">
        <v>887</v>
      </c>
      <c r="D45" s="317" t="s">
        <v>888</v>
      </c>
      <c r="E45" s="318">
        <f>+'LEGAL TÉCNICA'!C27</f>
        <v>55145825</v>
      </c>
      <c r="F45" s="62"/>
      <c r="G45" s="62"/>
      <c r="H45" s="62"/>
      <c r="I45" s="62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</row>
    <row r="46" spans="1:26" ht="15.75" customHeight="1" x14ac:dyDescent="0.25">
      <c r="A46" s="314" t="s">
        <v>889</v>
      </c>
      <c r="B46" s="315">
        <v>512</v>
      </c>
      <c r="C46" s="316" t="s">
        <v>890</v>
      </c>
      <c r="D46" s="317" t="s">
        <v>891</v>
      </c>
      <c r="E46" s="318">
        <f>+'LEGAL TÉCNICA'!D27</f>
        <v>18421408</v>
      </c>
      <c r="F46" s="62"/>
      <c r="G46" s="62"/>
      <c r="H46" s="62"/>
      <c r="I46" s="62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</row>
    <row r="47" spans="1:26" ht="15.75" customHeight="1" x14ac:dyDescent="0.25">
      <c r="A47" s="314" t="s">
        <v>892</v>
      </c>
      <c r="B47" s="315">
        <v>513</v>
      </c>
      <c r="C47" s="316" t="s">
        <v>893</v>
      </c>
      <c r="D47" s="317" t="s">
        <v>894</v>
      </c>
      <c r="E47" s="318">
        <f>+'LEGAL TÉCNICA'!E27</f>
        <v>13500693</v>
      </c>
      <c r="F47" s="62"/>
      <c r="G47" s="62"/>
      <c r="H47" s="62"/>
      <c r="I47" s="62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</row>
    <row r="48" spans="1:26" ht="15.75" customHeight="1" x14ac:dyDescent="0.25">
      <c r="A48" s="314" t="s">
        <v>895</v>
      </c>
      <c r="B48" s="315">
        <v>514</v>
      </c>
      <c r="C48" s="316" t="s">
        <v>896</v>
      </c>
      <c r="D48" s="317" t="s">
        <v>897</v>
      </c>
      <c r="E48" s="318">
        <f>+'LEGAL TÉCNICA'!F27</f>
        <v>62292205</v>
      </c>
      <c r="F48" s="62"/>
      <c r="G48" s="62"/>
      <c r="H48" s="62"/>
      <c r="I48" s="62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</row>
    <row r="49" spans="1:26" ht="15.75" customHeight="1" x14ac:dyDescent="0.25">
      <c r="A49" s="314" t="s">
        <v>898</v>
      </c>
      <c r="B49" s="315">
        <v>515</v>
      </c>
      <c r="C49" s="316" t="s">
        <v>899</v>
      </c>
      <c r="D49" s="317" t="s">
        <v>900</v>
      </c>
      <c r="E49" s="318">
        <f>+'LEGAL TÉCNICA'!G27</f>
        <v>33198394</v>
      </c>
      <c r="F49" s="62"/>
      <c r="G49" s="62"/>
      <c r="H49" s="62"/>
      <c r="I49" s="62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</row>
    <row r="50" spans="1:26" ht="15.75" customHeight="1" x14ac:dyDescent="0.25">
      <c r="A50" s="314" t="s">
        <v>901</v>
      </c>
      <c r="B50" s="315">
        <v>516</v>
      </c>
      <c r="C50" s="316" t="s">
        <v>902</v>
      </c>
      <c r="D50" s="317" t="s">
        <v>903</v>
      </c>
      <c r="E50" s="318">
        <f>+'LEGAL TÉCNICA'!H27</f>
        <v>149720439</v>
      </c>
      <c r="F50" s="62"/>
      <c r="G50" s="62"/>
      <c r="H50" s="62"/>
      <c r="I50" s="62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</row>
    <row r="51" spans="1:26" ht="15.75" customHeight="1" x14ac:dyDescent="0.25">
      <c r="A51" s="314" t="s">
        <v>904</v>
      </c>
      <c r="B51" s="315">
        <v>911</v>
      </c>
      <c r="C51" s="316" t="s">
        <v>905</v>
      </c>
      <c r="D51" s="317" t="s">
        <v>906</v>
      </c>
      <c r="E51" s="318">
        <f>+'DES HUMANO'!C27</f>
        <v>81564450</v>
      </c>
      <c r="F51" s="62"/>
      <c r="G51" s="62"/>
      <c r="H51" s="136"/>
      <c r="I51" s="62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</row>
    <row r="52" spans="1:26" ht="15.75" customHeight="1" x14ac:dyDescent="0.25">
      <c r="A52" s="314" t="s">
        <v>907</v>
      </c>
      <c r="B52" s="315">
        <v>912</v>
      </c>
      <c r="C52" s="316" t="s">
        <v>908</v>
      </c>
      <c r="D52" s="317" t="s">
        <v>909</v>
      </c>
      <c r="E52" s="318">
        <v>28069358</v>
      </c>
      <c r="F52" s="62"/>
      <c r="G52" s="62"/>
      <c r="H52" s="62"/>
      <c r="I52" s="62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</row>
    <row r="53" spans="1:26" ht="15.75" customHeight="1" x14ac:dyDescent="0.25">
      <c r="A53" s="314" t="s">
        <v>910</v>
      </c>
      <c r="B53" s="315">
        <v>912</v>
      </c>
      <c r="C53" s="316" t="s">
        <v>911</v>
      </c>
      <c r="D53" s="317" t="s">
        <v>909</v>
      </c>
      <c r="E53" s="318">
        <v>8551937</v>
      </c>
      <c r="F53" s="62"/>
      <c r="G53" s="62"/>
      <c r="H53" s="62"/>
      <c r="I53" s="62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</row>
    <row r="54" spans="1:26" ht="15.75" customHeight="1" x14ac:dyDescent="0.25">
      <c r="A54" s="314" t="s">
        <v>912</v>
      </c>
      <c r="B54" s="315">
        <v>912</v>
      </c>
      <c r="C54" s="316" t="s">
        <v>913</v>
      </c>
      <c r="D54" s="317" t="s">
        <v>909</v>
      </c>
      <c r="E54" s="318">
        <v>2477742</v>
      </c>
      <c r="F54" s="62"/>
      <c r="G54" s="62"/>
      <c r="H54" s="62"/>
      <c r="I54" s="62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</row>
    <row r="55" spans="1:26" ht="15.75" customHeight="1" x14ac:dyDescent="0.25">
      <c r="A55" s="314" t="s">
        <v>914</v>
      </c>
      <c r="B55" s="315">
        <v>912</v>
      </c>
      <c r="C55" s="316" t="s">
        <v>915</v>
      </c>
      <c r="D55" s="317" t="s">
        <v>909</v>
      </c>
      <c r="E55" s="318">
        <v>287274</v>
      </c>
      <c r="F55" s="62"/>
      <c r="G55" s="62"/>
      <c r="H55" s="62"/>
      <c r="I55" s="62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</row>
    <row r="56" spans="1:26" ht="15.75" customHeight="1" x14ac:dyDescent="0.25">
      <c r="A56" s="314" t="s">
        <v>916</v>
      </c>
      <c r="B56" s="315">
        <v>912</v>
      </c>
      <c r="C56" s="316" t="s">
        <v>917</v>
      </c>
      <c r="D56" s="317" t="s">
        <v>909</v>
      </c>
      <c r="E56" s="318">
        <v>10106354</v>
      </c>
      <c r="F56" s="62"/>
      <c r="G56" s="62"/>
      <c r="H56" s="62"/>
      <c r="I56" s="62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</row>
    <row r="57" spans="1:26" ht="15.75" customHeight="1" x14ac:dyDescent="0.25">
      <c r="A57" s="314" t="s">
        <v>918</v>
      </c>
      <c r="B57" s="315">
        <v>912</v>
      </c>
      <c r="C57" s="316" t="s">
        <v>919</v>
      </c>
      <c r="D57" s="317" t="s">
        <v>909</v>
      </c>
      <c r="E57" s="318">
        <v>23199340</v>
      </c>
      <c r="F57" s="62"/>
      <c r="G57" s="62"/>
      <c r="H57" s="62"/>
      <c r="I57" s="62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</row>
    <row r="58" spans="1:26" ht="15.75" customHeight="1" x14ac:dyDescent="0.25">
      <c r="A58" s="314" t="s">
        <v>920</v>
      </c>
      <c r="B58" s="315">
        <v>912</v>
      </c>
      <c r="C58" s="316" t="s">
        <v>921</v>
      </c>
      <c r="D58" s="317" t="s">
        <v>909</v>
      </c>
      <c r="E58" s="318">
        <v>592503</v>
      </c>
      <c r="F58" s="62"/>
      <c r="G58" s="62"/>
      <c r="H58" s="62"/>
      <c r="I58" s="62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</row>
    <row r="59" spans="1:26" ht="15.75" customHeight="1" x14ac:dyDescent="0.25">
      <c r="A59" s="314" t="s">
        <v>922</v>
      </c>
      <c r="B59" s="315">
        <v>912</v>
      </c>
      <c r="C59" s="316" t="s">
        <v>923</v>
      </c>
      <c r="D59" s="317" t="s">
        <v>909</v>
      </c>
      <c r="E59" s="318">
        <v>58327026</v>
      </c>
      <c r="F59" s="62"/>
      <c r="G59" s="62"/>
      <c r="H59" s="62"/>
      <c r="I59" s="62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</row>
    <row r="60" spans="1:26" ht="15.75" customHeight="1" x14ac:dyDescent="0.25">
      <c r="A60" s="314" t="s">
        <v>924</v>
      </c>
      <c r="B60" s="315">
        <v>912</v>
      </c>
      <c r="C60" s="316" t="s">
        <v>925</v>
      </c>
      <c r="D60" s="317" t="s">
        <v>909</v>
      </c>
      <c r="E60" s="318">
        <v>3133708</v>
      </c>
      <c r="F60" s="62"/>
      <c r="G60" s="62"/>
      <c r="H60" s="62"/>
      <c r="I60" s="62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</row>
    <row r="61" spans="1:26" ht="15.75" customHeight="1" x14ac:dyDescent="0.25">
      <c r="A61" s="314" t="s">
        <v>926</v>
      </c>
      <c r="B61" s="315">
        <v>912</v>
      </c>
      <c r="C61" s="316" t="s">
        <v>927</v>
      </c>
      <c r="D61" s="317" t="s">
        <v>909</v>
      </c>
      <c r="E61" s="318">
        <f>+'DES HUMANO'!D22</f>
        <v>137698804</v>
      </c>
      <c r="F61" s="62"/>
      <c r="G61" s="62"/>
      <c r="H61" s="62"/>
      <c r="I61" s="62"/>
      <c r="J61" s="62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</row>
    <row r="62" spans="1:26" ht="15.75" customHeight="1" x14ac:dyDescent="0.25">
      <c r="A62" s="314" t="s">
        <v>928</v>
      </c>
      <c r="B62" s="315">
        <v>912</v>
      </c>
      <c r="C62" s="316" t="s">
        <v>929</v>
      </c>
      <c r="D62" s="317" t="s">
        <v>909</v>
      </c>
      <c r="E62" s="318">
        <v>45040000</v>
      </c>
      <c r="F62" s="62"/>
      <c r="G62" s="62"/>
      <c r="H62" s="62"/>
      <c r="I62" s="62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</row>
    <row r="63" spans="1:26" ht="15.75" customHeight="1" x14ac:dyDescent="0.25">
      <c r="A63" s="124"/>
      <c r="B63" s="430" t="s">
        <v>487</v>
      </c>
      <c r="C63" s="431"/>
      <c r="D63" s="404"/>
      <c r="E63" s="319">
        <f>SUM(E11:E62)</f>
        <v>4131075190</v>
      </c>
      <c r="F63" s="62"/>
      <c r="G63" s="62"/>
      <c r="H63" s="62"/>
      <c r="I63" s="62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</row>
    <row r="64" spans="1:26" ht="15.75" customHeight="1" x14ac:dyDescent="0.2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</row>
    <row r="65" spans="1:26" ht="15.75" customHeight="1" x14ac:dyDescent="0.25">
      <c r="A65" s="124"/>
      <c r="B65" s="434" t="s">
        <v>487</v>
      </c>
      <c r="C65" s="416"/>
      <c r="D65" s="417"/>
      <c r="E65" s="318">
        <f>+E63</f>
        <v>4131075190</v>
      </c>
      <c r="F65" s="62"/>
      <c r="G65" s="62"/>
      <c r="H65" s="62"/>
      <c r="I65" s="62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</row>
    <row r="66" spans="1:26" ht="15.75" customHeight="1" x14ac:dyDescent="0.25">
      <c r="A66" s="314" t="s">
        <v>930</v>
      </c>
      <c r="B66" s="315">
        <v>913</v>
      </c>
      <c r="C66" s="316" t="s">
        <v>931</v>
      </c>
      <c r="D66" s="317" t="s">
        <v>932</v>
      </c>
      <c r="E66" s="318">
        <v>16429440</v>
      </c>
      <c r="F66" s="62"/>
      <c r="G66" s="62"/>
      <c r="H66" s="62"/>
      <c r="I66" s="62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</row>
    <row r="67" spans="1:26" ht="15.75" customHeight="1" x14ac:dyDescent="0.25">
      <c r="A67" s="314" t="s">
        <v>933</v>
      </c>
      <c r="B67" s="315">
        <v>913</v>
      </c>
      <c r="C67" s="316" t="s">
        <v>934</v>
      </c>
      <c r="D67" s="317" t="s">
        <v>932</v>
      </c>
      <c r="E67" s="318">
        <v>35338262</v>
      </c>
      <c r="F67" s="62"/>
      <c r="G67" s="62"/>
      <c r="H67" s="62"/>
      <c r="I67" s="62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</row>
    <row r="68" spans="1:26" ht="15.75" customHeight="1" x14ac:dyDescent="0.25">
      <c r="A68" s="314" t="s">
        <v>935</v>
      </c>
      <c r="B68" s="315">
        <v>913</v>
      </c>
      <c r="C68" s="316" t="s">
        <v>936</v>
      </c>
      <c r="D68" s="317" t="s">
        <v>932</v>
      </c>
      <c r="E68" s="318">
        <v>461522</v>
      </c>
      <c r="F68" s="62"/>
      <c r="G68" s="62"/>
      <c r="H68" s="62"/>
      <c r="I68" s="62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</row>
    <row r="69" spans="1:26" ht="15.75" customHeight="1" x14ac:dyDescent="0.25">
      <c r="A69" s="314" t="s">
        <v>937</v>
      </c>
      <c r="B69" s="315">
        <v>913</v>
      </c>
      <c r="C69" s="316" t="s">
        <v>938</v>
      </c>
      <c r="D69" s="317" t="s">
        <v>932</v>
      </c>
      <c r="E69" s="318">
        <v>1061502</v>
      </c>
      <c r="F69" s="62"/>
      <c r="G69" s="62"/>
      <c r="H69" s="62"/>
      <c r="I69" s="62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</row>
    <row r="70" spans="1:26" ht="15.75" customHeight="1" x14ac:dyDescent="0.25">
      <c r="A70" s="314" t="s">
        <v>939</v>
      </c>
      <c r="B70" s="315">
        <v>913</v>
      </c>
      <c r="C70" s="316" t="s">
        <v>940</v>
      </c>
      <c r="D70" s="317" t="s">
        <v>932</v>
      </c>
      <c r="E70" s="318">
        <v>1846091</v>
      </c>
      <c r="F70" s="62"/>
      <c r="G70" s="62"/>
      <c r="H70" s="62"/>
      <c r="I70" s="62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</row>
    <row r="71" spans="1:26" ht="15.75" customHeight="1" x14ac:dyDescent="0.25">
      <c r="A71" s="314" t="s">
        <v>941</v>
      </c>
      <c r="B71" s="315">
        <v>913</v>
      </c>
      <c r="C71" s="316" t="s">
        <v>942</v>
      </c>
      <c r="D71" s="317" t="s">
        <v>932</v>
      </c>
      <c r="E71" s="318">
        <v>1009631</v>
      </c>
      <c r="F71" s="62"/>
      <c r="G71" s="62"/>
      <c r="H71" s="62"/>
      <c r="I71" s="62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</row>
    <row r="72" spans="1:26" ht="15.75" customHeight="1" x14ac:dyDescent="0.25">
      <c r="A72" s="314" t="s">
        <v>943</v>
      </c>
      <c r="B72" s="315">
        <v>913</v>
      </c>
      <c r="C72" s="316" t="s">
        <v>944</v>
      </c>
      <c r="D72" s="317" t="s">
        <v>932</v>
      </c>
      <c r="E72" s="318">
        <v>21455374</v>
      </c>
      <c r="F72" s="62"/>
      <c r="G72" s="62"/>
      <c r="H72" s="62"/>
      <c r="I72" s="62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</row>
    <row r="73" spans="1:26" ht="15.75" customHeight="1" x14ac:dyDescent="0.25">
      <c r="A73" s="314" t="s">
        <v>945</v>
      </c>
      <c r="B73" s="315">
        <v>913</v>
      </c>
      <c r="C73" s="316" t="s">
        <v>946</v>
      </c>
      <c r="D73" s="317" t="s">
        <v>932</v>
      </c>
      <c r="E73" s="318">
        <v>1153807</v>
      </c>
      <c r="F73" s="62"/>
      <c r="G73" s="62"/>
      <c r="H73" s="62"/>
      <c r="I73" s="62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</row>
    <row r="74" spans="1:26" ht="15.75" customHeight="1" x14ac:dyDescent="0.25">
      <c r="A74" s="314" t="s">
        <v>947</v>
      </c>
      <c r="B74" s="315">
        <v>913</v>
      </c>
      <c r="C74" s="316" t="s">
        <v>948</v>
      </c>
      <c r="D74" s="317" t="s">
        <v>932</v>
      </c>
      <c r="E74" s="318">
        <v>2839667</v>
      </c>
      <c r="F74" s="62"/>
      <c r="G74" s="62"/>
      <c r="H74" s="62"/>
      <c r="I74" s="62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</row>
    <row r="75" spans="1:26" ht="15.75" customHeight="1" x14ac:dyDescent="0.25">
      <c r="A75" s="314" t="s">
        <v>949</v>
      </c>
      <c r="B75" s="315">
        <v>913</v>
      </c>
      <c r="C75" s="316" t="s">
        <v>950</v>
      </c>
      <c r="D75" s="317" t="s">
        <v>932</v>
      </c>
      <c r="E75" s="318">
        <v>807665</v>
      </c>
      <c r="F75" s="62"/>
      <c r="G75" s="62"/>
      <c r="H75" s="62"/>
      <c r="I75" s="62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</row>
    <row r="76" spans="1:26" ht="15.75" customHeight="1" x14ac:dyDescent="0.25">
      <c r="A76" s="314" t="s">
        <v>951</v>
      </c>
      <c r="B76" s="315">
        <v>913</v>
      </c>
      <c r="C76" s="316" t="s">
        <v>952</v>
      </c>
      <c r="D76" s="317" t="s">
        <v>932</v>
      </c>
      <c r="E76" s="318">
        <v>23284051</v>
      </c>
      <c r="F76" s="62"/>
      <c r="G76" s="62"/>
      <c r="H76" s="62"/>
      <c r="I76" s="62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</row>
    <row r="77" spans="1:26" ht="15.75" customHeight="1" x14ac:dyDescent="0.25">
      <c r="A77" s="314" t="s">
        <v>953</v>
      </c>
      <c r="B77" s="315">
        <v>913</v>
      </c>
      <c r="C77" s="316" t="s">
        <v>954</v>
      </c>
      <c r="D77" s="317" t="s">
        <v>932</v>
      </c>
      <c r="E77" s="318">
        <v>2905824</v>
      </c>
      <c r="F77" s="62"/>
      <c r="G77" s="62"/>
      <c r="H77" s="62"/>
      <c r="I77" s="62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</row>
    <row r="78" spans="1:26" ht="15.75" customHeight="1" x14ac:dyDescent="0.25">
      <c r="A78" s="314" t="s">
        <v>955</v>
      </c>
      <c r="B78" s="315">
        <v>913</v>
      </c>
      <c r="C78" s="316" t="s">
        <v>956</v>
      </c>
      <c r="D78" s="317" t="s">
        <v>932</v>
      </c>
      <c r="E78" s="318">
        <v>1628160</v>
      </c>
      <c r="F78" s="62"/>
      <c r="G78" s="62"/>
      <c r="H78" s="62"/>
      <c r="I78" s="62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</row>
    <row r="79" spans="1:26" ht="15.75" customHeight="1" x14ac:dyDescent="0.25">
      <c r="A79" s="314" t="s">
        <v>957</v>
      </c>
      <c r="B79" s="315">
        <v>913</v>
      </c>
      <c r="C79" s="316" t="s">
        <v>958</v>
      </c>
      <c r="D79" s="317" t="s">
        <v>932</v>
      </c>
      <c r="E79" s="318">
        <v>1580924</v>
      </c>
      <c r="F79" s="62"/>
      <c r="G79" s="62"/>
      <c r="H79" s="62"/>
      <c r="I79" s="62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</row>
    <row r="80" spans="1:26" ht="15.75" customHeight="1" x14ac:dyDescent="0.25">
      <c r="A80" s="314" t="s">
        <v>959</v>
      </c>
      <c r="B80" s="315">
        <v>913</v>
      </c>
      <c r="C80" s="316" t="s">
        <v>960</v>
      </c>
      <c r="D80" s="317" t="s">
        <v>932</v>
      </c>
      <c r="E80" s="318">
        <v>1560830</v>
      </c>
      <c r="F80" s="62"/>
      <c r="G80" s="62"/>
      <c r="H80" s="62"/>
      <c r="I80" s="62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</row>
    <row r="81" spans="1:26" ht="15.75" customHeight="1" x14ac:dyDescent="0.25">
      <c r="A81" s="314" t="s">
        <v>961</v>
      </c>
      <c r="B81" s="315">
        <v>913</v>
      </c>
      <c r="C81" s="316" t="s">
        <v>962</v>
      </c>
      <c r="D81" s="317" t="s">
        <v>932</v>
      </c>
      <c r="E81" s="318">
        <v>1632928</v>
      </c>
      <c r="F81" s="62"/>
      <c r="G81" s="62"/>
      <c r="H81" s="62"/>
      <c r="I81" s="62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</row>
    <row r="82" spans="1:26" ht="15.75" customHeight="1" x14ac:dyDescent="0.25">
      <c r="A82" s="314" t="s">
        <v>963</v>
      </c>
      <c r="B82" s="315">
        <v>913</v>
      </c>
      <c r="C82" s="316" t="s">
        <v>964</v>
      </c>
      <c r="D82" s="317" t="s">
        <v>932</v>
      </c>
      <c r="E82" s="318">
        <v>1642952</v>
      </c>
      <c r="F82" s="62"/>
      <c r="G82" s="62"/>
      <c r="H82" s="62"/>
      <c r="I82" s="62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</row>
    <row r="83" spans="1:26" ht="15.75" customHeight="1" x14ac:dyDescent="0.25">
      <c r="A83" s="314" t="s">
        <v>965</v>
      </c>
      <c r="B83" s="315">
        <v>913</v>
      </c>
      <c r="C83" s="316" t="s">
        <v>966</v>
      </c>
      <c r="D83" s="317" t="s">
        <v>932</v>
      </c>
      <c r="E83" s="318">
        <v>2285406</v>
      </c>
      <c r="F83" s="62"/>
      <c r="G83" s="62"/>
      <c r="H83" s="62"/>
      <c r="I83" s="62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</row>
    <row r="84" spans="1:26" ht="15.75" customHeight="1" x14ac:dyDescent="0.25">
      <c r="A84" s="314" t="s">
        <v>967</v>
      </c>
      <c r="B84" s="315">
        <v>913</v>
      </c>
      <c r="C84" s="316" t="s">
        <v>968</v>
      </c>
      <c r="D84" s="317" t="s">
        <v>932</v>
      </c>
      <c r="E84" s="318">
        <v>744460</v>
      </c>
      <c r="F84" s="62"/>
      <c r="G84" s="62"/>
      <c r="H84" s="62"/>
      <c r="I84" s="62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</row>
    <row r="85" spans="1:26" ht="15.75" customHeight="1" x14ac:dyDescent="0.25">
      <c r="A85" s="314" t="s">
        <v>969</v>
      </c>
      <c r="B85" s="315">
        <v>913</v>
      </c>
      <c r="C85" s="316" t="s">
        <v>970</v>
      </c>
      <c r="D85" s="317" t="s">
        <v>932</v>
      </c>
      <c r="E85" s="318">
        <v>172985</v>
      </c>
      <c r="F85" s="62"/>
      <c r="G85" s="62"/>
      <c r="H85" s="62"/>
      <c r="I85" s="62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</row>
    <row r="86" spans="1:26" ht="15.75" customHeight="1" x14ac:dyDescent="0.25">
      <c r="A86" s="314" t="s">
        <v>971</v>
      </c>
      <c r="B86" s="315">
        <v>913</v>
      </c>
      <c r="C86" s="316" t="s">
        <v>972</v>
      </c>
      <c r="D86" s="317" t="s">
        <v>932</v>
      </c>
      <c r="E86" s="318">
        <v>767914</v>
      </c>
      <c r="F86" s="62"/>
      <c r="G86" s="62"/>
      <c r="H86" s="62"/>
      <c r="I86" s="62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</row>
    <row r="87" spans="1:26" ht="15.75" customHeight="1" x14ac:dyDescent="0.25">
      <c r="A87" s="314" t="s">
        <v>973</v>
      </c>
      <c r="B87" s="315">
        <v>913</v>
      </c>
      <c r="C87" s="316" t="s">
        <v>974</v>
      </c>
      <c r="D87" s="317" t="s">
        <v>932</v>
      </c>
      <c r="E87" s="318">
        <v>581297</v>
      </c>
      <c r="F87" s="62"/>
      <c r="G87" s="62"/>
      <c r="H87" s="62"/>
      <c r="I87" s="62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</row>
    <row r="88" spans="1:26" ht="15.75" customHeight="1" x14ac:dyDescent="0.25">
      <c r="A88" s="314" t="s">
        <v>975</v>
      </c>
      <c r="B88" s="315">
        <v>913</v>
      </c>
      <c r="C88" s="316" t="s">
        <v>976</v>
      </c>
      <c r="D88" s="317" t="s">
        <v>932</v>
      </c>
      <c r="E88" s="318">
        <v>1480502</v>
      </c>
      <c r="F88" s="62"/>
      <c r="G88" s="62"/>
      <c r="H88" s="62"/>
      <c r="I88" s="62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</row>
    <row r="89" spans="1:26" ht="15.75" customHeight="1" x14ac:dyDescent="0.25">
      <c r="A89" s="314" t="s">
        <v>977</v>
      </c>
      <c r="B89" s="315">
        <v>913</v>
      </c>
      <c r="C89" s="316" t="s">
        <v>978</v>
      </c>
      <c r="D89" s="317" t="s">
        <v>932</v>
      </c>
      <c r="E89" s="318">
        <v>249255</v>
      </c>
      <c r="F89" s="62"/>
      <c r="G89" s="62"/>
      <c r="H89" s="62"/>
      <c r="I89" s="62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</row>
    <row r="90" spans="1:26" ht="15.75" customHeight="1" x14ac:dyDescent="0.25">
      <c r="A90" s="314" t="s">
        <v>979</v>
      </c>
      <c r="B90" s="315">
        <v>913</v>
      </c>
      <c r="C90" s="316" t="s">
        <v>980</v>
      </c>
      <c r="D90" s="317" t="s">
        <v>932</v>
      </c>
      <c r="E90" s="318">
        <v>2324626</v>
      </c>
      <c r="F90" s="62"/>
      <c r="G90" s="62"/>
      <c r="H90" s="62"/>
      <c r="I90" s="62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</row>
    <row r="91" spans="1:26" ht="15.75" customHeight="1" x14ac:dyDescent="0.25">
      <c r="A91" s="314" t="s">
        <v>981</v>
      </c>
      <c r="B91" s="315">
        <v>913</v>
      </c>
      <c r="C91" s="316" t="s">
        <v>982</v>
      </c>
      <c r="D91" s="317" t="s">
        <v>932</v>
      </c>
      <c r="E91" s="318">
        <v>2113526</v>
      </c>
      <c r="F91" s="62"/>
      <c r="G91" s="62"/>
      <c r="H91" s="62"/>
      <c r="I91" s="62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</row>
    <row r="92" spans="1:26" ht="15.75" customHeight="1" x14ac:dyDescent="0.25">
      <c r="A92" s="314" t="s">
        <v>983</v>
      </c>
      <c r="B92" s="315">
        <v>913</v>
      </c>
      <c r="C92" s="316" t="s">
        <v>984</v>
      </c>
      <c r="D92" s="317" t="s">
        <v>932</v>
      </c>
      <c r="E92" s="318">
        <v>139306</v>
      </c>
      <c r="F92" s="62"/>
      <c r="G92" s="62"/>
      <c r="H92" s="62"/>
      <c r="I92" s="62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</row>
    <row r="93" spans="1:26" ht="15.75" customHeight="1" x14ac:dyDescent="0.25">
      <c r="A93" s="314" t="s">
        <v>985</v>
      </c>
      <c r="B93" s="315">
        <v>913</v>
      </c>
      <c r="C93" s="316" t="s">
        <v>986</v>
      </c>
      <c r="D93" s="317" t="s">
        <v>932</v>
      </c>
      <c r="E93" s="318">
        <v>2122753</v>
      </c>
      <c r="F93" s="62"/>
      <c r="G93" s="62"/>
      <c r="H93" s="62"/>
      <c r="I93" s="62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</row>
    <row r="94" spans="1:26" ht="15.75" customHeight="1" x14ac:dyDescent="0.25">
      <c r="A94" s="314" t="s">
        <v>987</v>
      </c>
      <c r="B94" s="315">
        <v>913</v>
      </c>
      <c r="C94" s="316" t="s">
        <v>988</v>
      </c>
      <c r="D94" s="317" t="s">
        <v>932</v>
      </c>
      <c r="E94" s="318">
        <v>2333224</v>
      </c>
      <c r="F94" s="62"/>
      <c r="G94" s="62"/>
      <c r="H94" s="62"/>
      <c r="I94" s="62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</row>
    <row r="95" spans="1:26" ht="15.75" customHeight="1" x14ac:dyDescent="0.25">
      <c r="A95" s="314" t="s">
        <v>989</v>
      </c>
      <c r="B95" s="315">
        <v>913</v>
      </c>
      <c r="C95" s="316" t="s">
        <v>990</v>
      </c>
      <c r="D95" s="317" t="s">
        <v>932</v>
      </c>
      <c r="E95" s="318">
        <v>546223</v>
      </c>
      <c r="F95" s="62"/>
      <c r="G95" s="62"/>
      <c r="H95" s="62"/>
      <c r="I95" s="62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</row>
    <row r="96" spans="1:26" ht="15.75" customHeight="1" x14ac:dyDescent="0.25">
      <c r="A96" s="314" t="s">
        <v>991</v>
      </c>
      <c r="B96" s="315">
        <v>913</v>
      </c>
      <c r="C96" s="316" t="s">
        <v>992</v>
      </c>
      <c r="D96" s="317" t="s">
        <v>932</v>
      </c>
      <c r="E96" s="318">
        <v>63140</v>
      </c>
      <c r="F96" s="62"/>
      <c r="G96" s="62"/>
      <c r="H96" s="62"/>
      <c r="I96" s="62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</row>
    <row r="97" spans="1:26" ht="15.75" customHeight="1" x14ac:dyDescent="0.25">
      <c r="A97" s="314" t="s">
        <v>993</v>
      </c>
      <c r="B97" s="315">
        <v>913</v>
      </c>
      <c r="C97" s="316" t="s">
        <v>994</v>
      </c>
      <c r="D97" s="317" t="s">
        <v>932</v>
      </c>
      <c r="E97" s="318">
        <v>2061559</v>
      </c>
      <c r="F97" s="62"/>
      <c r="G97" s="62"/>
      <c r="H97" s="62"/>
      <c r="I97" s="62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</row>
    <row r="98" spans="1:26" ht="15.75" customHeight="1" x14ac:dyDescent="0.25">
      <c r="A98" s="314" t="s">
        <v>995</v>
      </c>
      <c r="B98" s="315">
        <v>914</v>
      </c>
      <c r="C98" s="316" t="s">
        <v>996</v>
      </c>
      <c r="D98" s="317" t="s">
        <v>997</v>
      </c>
      <c r="E98" s="318">
        <v>37321593</v>
      </c>
      <c r="F98" s="62"/>
      <c r="G98" s="62"/>
      <c r="H98" s="62"/>
      <c r="I98" s="62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</row>
    <row r="99" spans="1:26" ht="15.75" customHeight="1" x14ac:dyDescent="0.25">
      <c r="A99" s="314" t="s">
        <v>998</v>
      </c>
      <c r="B99" s="315">
        <v>914</v>
      </c>
      <c r="C99" s="316" t="s">
        <v>999</v>
      </c>
      <c r="D99" s="317" t="s">
        <v>997</v>
      </c>
      <c r="E99" s="318">
        <v>28099987</v>
      </c>
      <c r="F99" s="62"/>
      <c r="G99" s="62"/>
      <c r="H99" s="62"/>
      <c r="I99" s="62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</row>
    <row r="100" spans="1:26" ht="15.75" customHeight="1" x14ac:dyDescent="0.25">
      <c r="A100" s="314" t="s">
        <v>1000</v>
      </c>
      <c r="B100" s="315">
        <v>915</v>
      </c>
      <c r="C100" s="316" t="s">
        <v>1001</v>
      </c>
      <c r="D100" s="317" t="s">
        <v>1002</v>
      </c>
      <c r="E100" s="318">
        <f>+'DES HUMANO'!G27</f>
        <v>6374916</v>
      </c>
      <c r="F100" s="62"/>
      <c r="G100" s="62"/>
      <c r="H100" s="62"/>
      <c r="I100" s="62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</row>
    <row r="101" spans="1:26" ht="15.75" customHeight="1" x14ac:dyDescent="0.25">
      <c r="A101" s="314" t="s">
        <v>1003</v>
      </c>
      <c r="B101" s="315">
        <v>1011</v>
      </c>
      <c r="C101" s="316" t="s">
        <v>1004</v>
      </c>
      <c r="D101" s="317" t="s">
        <v>1005</v>
      </c>
      <c r="E101" s="318">
        <v>288241</v>
      </c>
      <c r="F101" s="62"/>
      <c r="G101" s="62"/>
      <c r="H101" s="62"/>
      <c r="I101" s="62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</row>
    <row r="102" spans="1:26" ht="15.75" customHeight="1" x14ac:dyDescent="0.25">
      <c r="A102" s="314" t="s">
        <v>1006</v>
      </c>
      <c r="B102" s="315">
        <v>1011</v>
      </c>
      <c r="C102" s="316" t="s">
        <v>1007</v>
      </c>
      <c r="D102" s="317" t="s">
        <v>1005</v>
      </c>
      <c r="E102" s="318">
        <v>5188338</v>
      </c>
      <c r="F102" s="62"/>
      <c r="G102" s="62"/>
      <c r="H102" s="62"/>
      <c r="I102" s="62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</row>
    <row r="103" spans="1:26" ht="15.75" customHeight="1" x14ac:dyDescent="0.25">
      <c r="A103" s="314" t="s">
        <v>1008</v>
      </c>
      <c r="B103" s="315">
        <v>1011</v>
      </c>
      <c r="C103" s="316" t="s">
        <v>1009</v>
      </c>
      <c r="D103" s="317" t="s">
        <v>1005</v>
      </c>
      <c r="E103" s="318">
        <v>374713</v>
      </c>
      <c r="F103" s="62"/>
      <c r="G103" s="62"/>
      <c r="H103" s="62"/>
      <c r="I103" s="62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</row>
    <row r="104" spans="1:26" ht="15.75" customHeight="1" x14ac:dyDescent="0.25">
      <c r="A104" s="314" t="s">
        <v>1010</v>
      </c>
      <c r="B104" s="315">
        <v>1011</v>
      </c>
      <c r="C104" s="316" t="s">
        <v>1011</v>
      </c>
      <c r="D104" s="317" t="s">
        <v>1005</v>
      </c>
      <c r="E104" s="318">
        <v>196003</v>
      </c>
      <c r="F104" s="62"/>
      <c r="G104" s="62"/>
      <c r="H104" s="62"/>
      <c r="I104" s="62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</row>
    <row r="105" spans="1:26" ht="15.75" customHeight="1" x14ac:dyDescent="0.25">
      <c r="A105" s="314" t="s">
        <v>1012</v>
      </c>
      <c r="B105" s="315">
        <v>1011</v>
      </c>
      <c r="C105" s="316" t="s">
        <v>1013</v>
      </c>
      <c r="D105" s="317" t="s">
        <v>1005</v>
      </c>
      <c r="E105" s="318">
        <v>259416</v>
      </c>
      <c r="F105" s="62"/>
      <c r="G105" s="62"/>
      <c r="H105" s="62"/>
      <c r="I105" s="62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</row>
    <row r="106" spans="1:26" ht="15.75" customHeight="1" x14ac:dyDescent="0.25">
      <c r="A106" s="314" t="s">
        <v>1014</v>
      </c>
      <c r="B106" s="315">
        <v>1011</v>
      </c>
      <c r="C106" s="316" t="s">
        <v>1015</v>
      </c>
      <c r="D106" s="317" t="s">
        <v>1005</v>
      </c>
      <c r="E106" s="318">
        <v>3458892</v>
      </c>
      <c r="F106" s="62"/>
      <c r="G106" s="62"/>
      <c r="H106" s="62"/>
      <c r="I106" s="62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</row>
    <row r="107" spans="1:26" ht="15.75" customHeight="1" x14ac:dyDescent="0.25">
      <c r="A107" s="314" t="s">
        <v>1016</v>
      </c>
      <c r="B107" s="315">
        <v>1011</v>
      </c>
      <c r="C107" s="316" t="s">
        <v>1017</v>
      </c>
      <c r="D107" s="317" t="s">
        <v>1005</v>
      </c>
      <c r="E107" s="318">
        <v>3574188</v>
      </c>
      <c r="F107" s="62"/>
      <c r="G107" s="62"/>
      <c r="H107" s="62"/>
      <c r="I107" s="62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</row>
    <row r="108" spans="1:26" ht="15.75" customHeight="1" x14ac:dyDescent="0.25">
      <c r="A108" s="314" t="s">
        <v>1018</v>
      </c>
      <c r="B108" s="315">
        <v>1011</v>
      </c>
      <c r="C108" s="316" t="s">
        <v>1019</v>
      </c>
      <c r="D108" s="317" t="s">
        <v>1005</v>
      </c>
      <c r="E108" s="318">
        <v>374717</v>
      </c>
      <c r="F108" s="62"/>
      <c r="G108" s="62"/>
      <c r="H108" s="62"/>
      <c r="I108" s="62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</row>
    <row r="109" spans="1:26" ht="15.75" customHeight="1" x14ac:dyDescent="0.25">
      <c r="A109" s="314" t="s">
        <v>1020</v>
      </c>
      <c r="B109" s="315">
        <v>1012</v>
      </c>
      <c r="C109" s="316" t="s">
        <v>1021</v>
      </c>
      <c r="D109" s="317" t="s">
        <v>1022</v>
      </c>
      <c r="E109" s="318">
        <v>7215177</v>
      </c>
      <c r="F109" s="62"/>
      <c r="G109" s="62"/>
      <c r="H109" s="62"/>
      <c r="I109" s="62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</row>
    <row r="110" spans="1:26" ht="15.75" customHeight="1" x14ac:dyDescent="0.25">
      <c r="A110" s="314" t="s">
        <v>1023</v>
      </c>
      <c r="B110" s="315">
        <v>1012</v>
      </c>
      <c r="C110" s="316" t="s">
        <v>1024</v>
      </c>
      <c r="D110" s="317" t="s">
        <v>1022</v>
      </c>
      <c r="E110" s="318">
        <v>616090</v>
      </c>
      <c r="F110" s="62"/>
      <c r="G110" s="62"/>
      <c r="H110" s="62"/>
      <c r="I110" s="62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</row>
    <row r="111" spans="1:26" ht="15.75" customHeight="1" x14ac:dyDescent="0.25">
      <c r="A111" s="314" t="s">
        <v>1025</v>
      </c>
      <c r="B111" s="315">
        <v>1012</v>
      </c>
      <c r="C111" s="316" t="s">
        <v>1026</v>
      </c>
      <c r="D111" s="317" t="s">
        <v>1022</v>
      </c>
      <c r="E111" s="318">
        <v>10625090</v>
      </c>
      <c r="F111" s="62"/>
      <c r="G111" s="62"/>
      <c r="H111" s="62"/>
      <c r="I111" s="62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</row>
    <row r="112" spans="1:26" ht="15.75" customHeight="1" x14ac:dyDescent="0.25">
      <c r="A112" s="314" t="s">
        <v>1027</v>
      </c>
      <c r="B112" s="315">
        <v>1012</v>
      </c>
      <c r="C112" s="316" t="s">
        <v>1028</v>
      </c>
      <c r="D112" s="317" t="s">
        <v>1022</v>
      </c>
      <c r="E112" s="318">
        <v>1284894</v>
      </c>
      <c r="F112" s="62"/>
      <c r="G112" s="62"/>
      <c r="H112" s="62"/>
      <c r="I112" s="62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</row>
    <row r="113" spans="1:26" ht="15.75" customHeight="1" x14ac:dyDescent="0.25">
      <c r="A113" s="314" t="s">
        <v>1029</v>
      </c>
      <c r="B113" s="315">
        <v>1012</v>
      </c>
      <c r="C113" s="316" t="s">
        <v>1030</v>
      </c>
      <c r="D113" s="317" t="s">
        <v>1022</v>
      </c>
      <c r="E113" s="318">
        <v>724812</v>
      </c>
      <c r="F113" s="62"/>
      <c r="G113" s="62"/>
      <c r="H113" s="62"/>
      <c r="I113" s="62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25">
      <c r="A114" s="314" t="s">
        <v>1031</v>
      </c>
      <c r="B114" s="315">
        <v>1012</v>
      </c>
      <c r="C114" s="316" t="s">
        <v>1032</v>
      </c>
      <c r="D114" s="317" t="s">
        <v>1022</v>
      </c>
      <c r="E114" s="318">
        <v>593028</v>
      </c>
      <c r="F114" s="62"/>
      <c r="G114" s="62"/>
      <c r="H114" s="62"/>
      <c r="I114" s="62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</row>
    <row r="115" spans="1:26" ht="15.75" customHeight="1" x14ac:dyDescent="0.25">
      <c r="A115" s="314" t="s">
        <v>1033</v>
      </c>
      <c r="B115" s="315">
        <v>1012</v>
      </c>
      <c r="C115" s="316" t="s">
        <v>1034</v>
      </c>
      <c r="D115" s="317" t="s">
        <v>1022</v>
      </c>
      <c r="E115" s="318">
        <v>7215177</v>
      </c>
      <c r="F115" s="62"/>
      <c r="G115" s="62"/>
      <c r="H115" s="62"/>
      <c r="I115" s="62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</row>
    <row r="116" spans="1:26" ht="15.75" customHeight="1" x14ac:dyDescent="0.25">
      <c r="A116" s="314" t="s">
        <v>1035</v>
      </c>
      <c r="B116" s="315">
        <v>1012</v>
      </c>
      <c r="C116" s="316" t="s">
        <v>1036</v>
      </c>
      <c r="D116" s="317" t="s">
        <v>1022</v>
      </c>
      <c r="E116" s="318">
        <v>159449629</v>
      </c>
      <c r="F116" s="62"/>
      <c r="G116" s="62"/>
      <c r="H116" s="62"/>
      <c r="I116" s="62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</row>
    <row r="117" spans="1:26" ht="15.75" customHeight="1" x14ac:dyDescent="0.25">
      <c r="A117" s="314" t="s">
        <v>1037</v>
      </c>
      <c r="B117" s="315">
        <v>1012</v>
      </c>
      <c r="C117" s="316" t="s">
        <v>1038</v>
      </c>
      <c r="D117" s="317" t="s">
        <v>1022</v>
      </c>
      <c r="E117" s="318">
        <v>3311074</v>
      </c>
      <c r="F117" s="62"/>
      <c r="G117" s="62"/>
      <c r="H117" s="62"/>
      <c r="I117" s="62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</row>
    <row r="118" spans="1:26" ht="15.75" customHeight="1" x14ac:dyDescent="0.25">
      <c r="A118" s="314" t="s">
        <v>1039</v>
      </c>
      <c r="B118" s="315">
        <v>1012</v>
      </c>
      <c r="C118" s="316" t="s">
        <v>1040</v>
      </c>
      <c r="D118" s="317" t="s">
        <v>1022</v>
      </c>
      <c r="E118" s="318">
        <v>3475804</v>
      </c>
      <c r="F118" s="62"/>
      <c r="G118" s="62"/>
      <c r="H118" s="62"/>
      <c r="I118" s="62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</row>
    <row r="119" spans="1:26" ht="15.75" customHeight="1" x14ac:dyDescent="0.25">
      <c r="A119" s="124"/>
      <c r="B119" s="430" t="s">
        <v>487</v>
      </c>
      <c r="C119" s="431"/>
      <c r="D119" s="404"/>
      <c r="E119" s="319">
        <f>SUM(E65:E118)</f>
        <v>4545721775</v>
      </c>
      <c r="F119" s="62"/>
      <c r="G119" s="62"/>
      <c r="H119" s="62"/>
      <c r="I119" s="62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</row>
    <row r="120" spans="1:26" ht="15.75" customHeight="1" x14ac:dyDescent="0.25">
      <c r="A120" s="124"/>
      <c r="B120" s="124"/>
      <c r="C120" s="124"/>
      <c r="D120" s="124"/>
      <c r="E120" s="124"/>
      <c r="F120" s="124"/>
      <c r="G120" s="124"/>
      <c r="H120" s="62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</row>
    <row r="121" spans="1:26" ht="15.75" customHeight="1" x14ac:dyDescent="0.25">
      <c r="A121" s="124"/>
      <c r="B121" s="434" t="s">
        <v>487</v>
      </c>
      <c r="C121" s="416"/>
      <c r="D121" s="417"/>
      <c r="E121" s="318">
        <f>+E119</f>
        <v>4545721775</v>
      </c>
      <c r="F121" s="62"/>
      <c r="G121" s="62"/>
      <c r="H121" s="62"/>
      <c r="I121" s="62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</row>
    <row r="122" spans="1:26" ht="15.75" customHeight="1" x14ac:dyDescent="0.25">
      <c r="A122" s="314" t="s">
        <v>1041</v>
      </c>
      <c r="B122" s="315">
        <v>1013</v>
      </c>
      <c r="C122" s="316" t="s">
        <v>1042</v>
      </c>
      <c r="D122" s="317" t="s">
        <v>1043</v>
      </c>
      <c r="E122" s="318">
        <v>954721</v>
      </c>
      <c r="F122" s="62"/>
      <c r="G122" s="62"/>
      <c r="H122" s="62"/>
      <c r="I122" s="62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</row>
    <row r="123" spans="1:26" ht="15.75" customHeight="1" x14ac:dyDescent="0.25">
      <c r="A123" s="314" t="s">
        <v>1044</v>
      </c>
      <c r="B123" s="315">
        <v>1013</v>
      </c>
      <c r="C123" s="316" t="s">
        <v>1045</v>
      </c>
      <c r="D123" s="317" t="s">
        <v>1043</v>
      </c>
      <c r="E123" s="318">
        <v>2069833</v>
      </c>
      <c r="F123" s="62"/>
      <c r="G123" s="320"/>
      <c r="H123" s="62"/>
      <c r="I123" s="62"/>
      <c r="J123" s="62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</row>
    <row r="124" spans="1:26" ht="15.75" customHeight="1" x14ac:dyDescent="0.25">
      <c r="A124" s="314" t="s">
        <v>1046</v>
      </c>
      <c r="B124" s="315">
        <v>1013</v>
      </c>
      <c r="C124" s="316" t="s">
        <v>1047</v>
      </c>
      <c r="D124" s="317" t="s">
        <v>1043</v>
      </c>
      <c r="E124" s="318">
        <v>851341</v>
      </c>
      <c r="F124" s="62"/>
      <c r="G124" s="320"/>
      <c r="H124" s="62"/>
      <c r="I124" s="62"/>
      <c r="J124" s="62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</row>
    <row r="125" spans="1:26" ht="15.75" customHeight="1" x14ac:dyDescent="0.25">
      <c r="A125" s="314" t="s">
        <v>1048</v>
      </c>
      <c r="B125" s="315">
        <v>1013</v>
      </c>
      <c r="C125" s="316" t="s">
        <v>1049</v>
      </c>
      <c r="D125" s="317" t="s">
        <v>1043</v>
      </c>
      <c r="E125" s="318">
        <v>236592</v>
      </c>
      <c r="F125" s="62"/>
      <c r="G125" s="62"/>
      <c r="H125" s="62"/>
      <c r="I125" s="62"/>
      <c r="J125" s="62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</row>
    <row r="126" spans="1:26" ht="15.75" customHeight="1" x14ac:dyDescent="0.25">
      <c r="A126" s="314" t="s">
        <v>1050</v>
      </c>
      <c r="B126" s="315">
        <v>1013</v>
      </c>
      <c r="C126" s="316" t="s">
        <v>1051</v>
      </c>
      <c r="D126" s="317" t="s">
        <v>1043</v>
      </c>
      <c r="E126" s="318">
        <v>1253245</v>
      </c>
      <c r="F126" s="62"/>
      <c r="G126" s="62"/>
      <c r="H126" s="62"/>
      <c r="I126" s="62"/>
      <c r="J126" s="62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</row>
    <row r="127" spans="1:26" ht="15.75" customHeight="1" x14ac:dyDescent="0.25">
      <c r="A127" s="314" t="s">
        <v>1052</v>
      </c>
      <c r="B127" s="315">
        <v>1013</v>
      </c>
      <c r="C127" s="316" t="s">
        <v>1053</v>
      </c>
      <c r="D127" s="317" t="s">
        <v>1043</v>
      </c>
      <c r="E127" s="318">
        <v>904619</v>
      </c>
      <c r="F127" s="62"/>
      <c r="G127" s="320"/>
      <c r="H127" s="62"/>
      <c r="I127" s="62"/>
      <c r="J127" s="62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</row>
    <row r="128" spans="1:26" ht="15.75" customHeight="1" x14ac:dyDescent="0.25">
      <c r="A128" s="314" t="s">
        <v>1054</v>
      </c>
      <c r="B128" s="315">
        <v>1013</v>
      </c>
      <c r="C128" s="316" t="s">
        <v>1055</v>
      </c>
      <c r="D128" s="317" t="s">
        <v>1043</v>
      </c>
      <c r="E128" s="318">
        <v>1002047</v>
      </c>
      <c r="F128" s="62"/>
      <c r="G128" s="320"/>
      <c r="H128" s="62"/>
      <c r="I128" s="62"/>
      <c r="J128" s="62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</row>
    <row r="129" spans="1:26" ht="15.75" customHeight="1" x14ac:dyDescent="0.25">
      <c r="A129" s="314" t="s">
        <v>1056</v>
      </c>
      <c r="B129" s="315">
        <v>1013</v>
      </c>
      <c r="C129" s="316" t="s">
        <v>1057</v>
      </c>
      <c r="D129" s="317" t="s">
        <v>1043</v>
      </c>
      <c r="E129" s="318">
        <v>16513501</v>
      </c>
      <c r="F129" s="62"/>
      <c r="G129" s="320"/>
      <c r="H129" s="62"/>
      <c r="I129" s="62"/>
      <c r="J129" s="62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</row>
    <row r="130" spans="1:26" ht="15.75" customHeight="1" x14ac:dyDescent="0.25">
      <c r="A130" s="314" t="s">
        <v>1058</v>
      </c>
      <c r="B130" s="315">
        <v>1013</v>
      </c>
      <c r="C130" s="316" t="s">
        <v>1059</v>
      </c>
      <c r="D130" s="317" t="s">
        <v>1043</v>
      </c>
      <c r="E130" s="318">
        <v>90461</v>
      </c>
      <c r="F130" s="62"/>
      <c r="G130" s="62"/>
      <c r="H130" s="62"/>
      <c r="I130" s="62"/>
      <c r="J130" s="62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</row>
    <row r="131" spans="1:26" ht="15.75" customHeight="1" x14ac:dyDescent="0.25">
      <c r="A131" s="314" t="s">
        <v>1060</v>
      </c>
      <c r="B131" s="315">
        <v>1013</v>
      </c>
      <c r="C131" s="316" t="s">
        <v>1061</v>
      </c>
      <c r="D131" s="317" t="s">
        <v>1043</v>
      </c>
      <c r="E131" s="318">
        <v>466226</v>
      </c>
      <c r="F131" s="62"/>
      <c r="G131" s="62"/>
      <c r="H131" s="62"/>
      <c r="I131" s="62"/>
      <c r="J131" s="62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</row>
    <row r="132" spans="1:26" ht="15.75" customHeight="1" x14ac:dyDescent="0.25">
      <c r="A132" s="314" t="s">
        <v>1062</v>
      </c>
      <c r="B132" s="315">
        <v>1013</v>
      </c>
      <c r="C132" s="316" t="s">
        <v>1063</v>
      </c>
      <c r="D132" s="317" t="s">
        <v>1043</v>
      </c>
      <c r="E132" s="318">
        <v>17814037</v>
      </c>
      <c r="F132" s="62"/>
      <c r="G132" s="62"/>
      <c r="H132" s="62"/>
      <c r="I132" s="62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</row>
    <row r="133" spans="1:26" ht="15.75" customHeight="1" x14ac:dyDescent="0.25">
      <c r="A133" s="314" t="s">
        <v>1064</v>
      </c>
      <c r="B133" s="315">
        <v>1013</v>
      </c>
      <c r="C133" s="316" t="s">
        <v>1065</v>
      </c>
      <c r="D133" s="317" t="s">
        <v>1043</v>
      </c>
      <c r="E133" s="321">
        <v>1245590</v>
      </c>
      <c r="F133" s="62"/>
      <c r="G133" s="62"/>
      <c r="H133" s="62"/>
      <c r="I133" s="62"/>
      <c r="J133" s="62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</row>
    <row r="134" spans="1:26" ht="15.75" customHeight="1" x14ac:dyDescent="0.25">
      <c r="A134" s="314" t="s">
        <v>1066</v>
      </c>
      <c r="B134" s="315">
        <v>1013</v>
      </c>
      <c r="C134" s="316" t="s">
        <v>1067</v>
      </c>
      <c r="D134" s="317" t="s">
        <v>1043</v>
      </c>
      <c r="E134" s="321">
        <v>608182</v>
      </c>
      <c r="F134" s="62"/>
      <c r="G134" s="62"/>
      <c r="H134" s="62"/>
      <c r="I134" s="62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</row>
    <row r="135" spans="1:26" ht="15.75" customHeight="1" x14ac:dyDescent="0.25">
      <c r="A135" s="314" t="s">
        <v>1068</v>
      </c>
      <c r="B135" s="315">
        <v>1013</v>
      </c>
      <c r="C135" s="316" t="s">
        <v>1069</v>
      </c>
      <c r="D135" s="317" t="s">
        <v>1043</v>
      </c>
      <c r="E135" s="321">
        <v>417516</v>
      </c>
      <c r="F135" s="62"/>
      <c r="G135" s="62"/>
      <c r="H135" s="62"/>
      <c r="I135" s="62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</row>
    <row r="136" spans="1:26" ht="15.75" customHeight="1" x14ac:dyDescent="0.25">
      <c r="A136" s="314" t="s">
        <v>1070</v>
      </c>
      <c r="B136" s="315">
        <v>1013</v>
      </c>
      <c r="C136" s="316" t="s">
        <v>1071</v>
      </c>
      <c r="D136" s="317" t="s">
        <v>1043</v>
      </c>
      <c r="E136" s="321">
        <v>1370845</v>
      </c>
      <c r="F136" s="62"/>
      <c r="G136" s="62"/>
      <c r="H136" s="62"/>
      <c r="I136" s="62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</row>
    <row r="137" spans="1:26" ht="15.75" customHeight="1" x14ac:dyDescent="0.25">
      <c r="A137" s="314" t="s">
        <v>1072</v>
      </c>
      <c r="B137" s="315">
        <v>1014</v>
      </c>
      <c r="C137" s="316" t="s">
        <v>1073</v>
      </c>
      <c r="D137" s="317" t="s">
        <v>1074</v>
      </c>
      <c r="E137" s="318">
        <v>12275353</v>
      </c>
      <c r="F137" s="62"/>
      <c r="G137" s="62"/>
      <c r="H137" s="62"/>
      <c r="I137" s="62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</row>
    <row r="138" spans="1:26" ht="15.75" customHeight="1" x14ac:dyDescent="0.25">
      <c r="A138" s="314" t="s">
        <v>1075</v>
      </c>
      <c r="B138" s="315">
        <v>1014</v>
      </c>
      <c r="C138" s="316" t="s">
        <v>1076</v>
      </c>
      <c r="D138" s="317" t="s">
        <v>1074</v>
      </c>
      <c r="E138" s="318">
        <v>5675505</v>
      </c>
      <c r="F138" s="62"/>
      <c r="G138" s="62"/>
      <c r="H138" s="62"/>
      <c r="I138" s="62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</row>
    <row r="139" spans="1:26" ht="15.75" customHeight="1" x14ac:dyDescent="0.25">
      <c r="A139" s="314" t="s">
        <v>1077</v>
      </c>
      <c r="B139" s="315">
        <v>1014</v>
      </c>
      <c r="C139" s="316" t="s">
        <v>1078</v>
      </c>
      <c r="D139" s="317" t="s">
        <v>1074</v>
      </c>
      <c r="E139" s="318">
        <v>1606227</v>
      </c>
      <c r="F139" s="62"/>
      <c r="G139" s="62"/>
      <c r="H139" s="62"/>
      <c r="I139" s="62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</row>
    <row r="140" spans="1:26" ht="15.75" customHeight="1" x14ac:dyDescent="0.25">
      <c r="A140" s="314" t="s">
        <v>1079</v>
      </c>
      <c r="B140" s="315">
        <v>1014</v>
      </c>
      <c r="C140" s="316" t="s">
        <v>1080</v>
      </c>
      <c r="D140" s="317" t="s">
        <v>1074</v>
      </c>
      <c r="E140" s="318">
        <v>4417124</v>
      </c>
      <c r="F140" s="62"/>
      <c r="G140" s="62"/>
      <c r="H140" s="62"/>
      <c r="I140" s="62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</row>
    <row r="141" spans="1:26" ht="15.75" customHeight="1" x14ac:dyDescent="0.25">
      <c r="A141" s="314" t="s">
        <v>1081</v>
      </c>
      <c r="B141" s="315">
        <v>1014</v>
      </c>
      <c r="C141" s="316" t="s">
        <v>1082</v>
      </c>
      <c r="D141" s="317" t="s">
        <v>1074</v>
      </c>
      <c r="E141" s="318">
        <v>7183404</v>
      </c>
      <c r="F141" s="62"/>
      <c r="G141" s="62"/>
      <c r="H141" s="62"/>
      <c r="I141" s="62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</row>
    <row r="142" spans="1:26" ht="15.75" customHeight="1" x14ac:dyDescent="0.25">
      <c r="A142" s="314" t="s">
        <v>1083</v>
      </c>
      <c r="B142" s="315">
        <v>1014</v>
      </c>
      <c r="C142" s="316" t="s">
        <v>1084</v>
      </c>
      <c r="D142" s="317" t="s">
        <v>1074</v>
      </c>
      <c r="E142" s="318">
        <v>624643</v>
      </c>
      <c r="F142" s="62"/>
      <c r="G142" s="62"/>
      <c r="H142" s="62"/>
      <c r="I142" s="62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</row>
    <row r="143" spans="1:26" ht="15.75" customHeight="1" x14ac:dyDescent="0.25">
      <c r="A143" s="314" t="s">
        <v>1085</v>
      </c>
      <c r="B143" s="315">
        <v>1014</v>
      </c>
      <c r="C143" s="316" t="s">
        <v>1086</v>
      </c>
      <c r="D143" s="317" t="s">
        <v>1074</v>
      </c>
      <c r="E143" s="318">
        <v>3121839</v>
      </c>
      <c r="F143" s="62"/>
      <c r="G143" s="62"/>
      <c r="H143" s="62"/>
      <c r="I143" s="62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</row>
    <row r="144" spans="1:26" ht="15.75" customHeight="1" x14ac:dyDescent="0.25">
      <c r="A144" s="314" t="s">
        <v>1087</v>
      </c>
      <c r="B144" s="315">
        <v>1014</v>
      </c>
      <c r="C144" s="316" t="s">
        <v>1088</v>
      </c>
      <c r="D144" s="317" t="s">
        <v>1074</v>
      </c>
      <c r="E144" s="321">
        <v>11118661</v>
      </c>
      <c r="F144" s="62"/>
      <c r="G144" s="62"/>
      <c r="H144" s="62"/>
      <c r="I144" s="62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</row>
    <row r="145" spans="1:26" ht="15.75" customHeight="1" x14ac:dyDescent="0.25">
      <c r="A145" s="314" t="s">
        <v>1089</v>
      </c>
      <c r="B145" s="322">
        <v>1014</v>
      </c>
      <c r="C145" s="316" t="s">
        <v>1090</v>
      </c>
      <c r="D145" s="317" t="s">
        <v>1074</v>
      </c>
      <c r="E145" s="321">
        <v>8929</v>
      </c>
      <c r="F145" s="62"/>
      <c r="G145" s="62"/>
      <c r="H145" s="62"/>
      <c r="I145" s="62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</row>
    <row r="146" spans="1:26" ht="15.75" customHeight="1" x14ac:dyDescent="0.25">
      <c r="A146" s="314" t="s">
        <v>1091</v>
      </c>
      <c r="B146" s="322">
        <v>1015</v>
      </c>
      <c r="C146" s="323" t="s">
        <v>1092</v>
      </c>
      <c r="D146" s="317" t="s">
        <v>1093</v>
      </c>
      <c r="E146" s="321">
        <v>4576327</v>
      </c>
      <c r="F146" s="62"/>
      <c r="G146" s="62"/>
      <c r="H146" s="62"/>
      <c r="I146" s="62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</row>
    <row r="147" spans="1:26" ht="15.75" customHeight="1" x14ac:dyDescent="0.25">
      <c r="A147" s="314" t="s">
        <v>1094</v>
      </c>
      <c r="B147" s="315">
        <v>611</v>
      </c>
      <c r="C147" s="316" t="s">
        <v>1095</v>
      </c>
      <c r="D147" s="317" t="s">
        <v>1096</v>
      </c>
      <c r="E147" s="318">
        <v>82329936</v>
      </c>
      <c r="F147" s="62"/>
      <c r="G147" s="62"/>
      <c r="H147" s="62"/>
      <c r="I147" s="62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</row>
    <row r="148" spans="1:26" ht="15.75" customHeight="1" x14ac:dyDescent="0.25">
      <c r="A148" s="314" t="s">
        <v>1097</v>
      </c>
      <c r="B148" s="315">
        <v>611</v>
      </c>
      <c r="C148" s="316" t="s">
        <v>1098</v>
      </c>
      <c r="D148" s="317" t="s">
        <v>1096</v>
      </c>
      <c r="E148" s="318">
        <v>651000</v>
      </c>
      <c r="F148" s="62"/>
      <c r="G148" s="62"/>
      <c r="H148" s="62"/>
      <c r="I148" s="62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</row>
    <row r="149" spans="1:26" ht="15.75" customHeight="1" x14ac:dyDescent="0.25">
      <c r="A149" s="314" t="s">
        <v>1099</v>
      </c>
      <c r="B149" s="315">
        <v>761</v>
      </c>
      <c r="C149" s="316" t="s">
        <v>1100</v>
      </c>
      <c r="D149" s="317" t="s">
        <v>1101</v>
      </c>
      <c r="E149" s="318">
        <f>+'ESPEC A'!C31</f>
        <v>74997975</v>
      </c>
      <c r="F149" s="62"/>
      <c r="G149" s="62"/>
      <c r="H149" s="62"/>
      <c r="I149" s="62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</row>
    <row r="150" spans="1:26" ht="15.75" customHeight="1" x14ac:dyDescent="0.25">
      <c r="A150" s="314" t="s">
        <v>1102</v>
      </c>
      <c r="B150" s="315">
        <v>811</v>
      </c>
      <c r="C150" s="316" t="s">
        <v>1103</v>
      </c>
      <c r="D150" s="317" t="s">
        <v>541</v>
      </c>
      <c r="E150" s="318">
        <f>+'OJURIS A'!D31</f>
        <v>61043798</v>
      </c>
      <c r="F150" s="62"/>
      <c r="G150" s="62"/>
      <c r="H150" s="62"/>
      <c r="I150" s="62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</row>
    <row r="151" spans="1:26" ht="15.75" customHeight="1" x14ac:dyDescent="0.25">
      <c r="A151" s="124"/>
      <c r="B151" s="430" t="s">
        <v>234</v>
      </c>
      <c r="C151" s="431"/>
      <c r="D151" s="404"/>
      <c r="E151" s="319">
        <f>SUM(E121:E150)</f>
        <v>4861151252</v>
      </c>
      <c r="F151" s="62"/>
      <c r="G151" s="62"/>
      <c r="H151" s="62"/>
      <c r="I151" s="62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</row>
    <row r="152" spans="1:26" ht="15.75" customHeight="1" x14ac:dyDescent="0.25">
      <c r="A152" s="124"/>
      <c r="B152" s="124"/>
      <c r="C152" s="124"/>
      <c r="D152" s="124"/>
      <c r="E152" s="124"/>
      <c r="F152" s="62"/>
      <c r="G152" s="62"/>
      <c r="H152" s="62"/>
      <c r="I152" s="62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</row>
    <row r="153" spans="1:26" ht="15.75" customHeight="1" x14ac:dyDescent="0.25">
      <c r="A153" s="124"/>
      <c r="B153" s="124"/>
      <c r="C153" s="124"/>
      <c r="D153" s="124"/>
      <c r="E153" s="124"/>
      <c r="F153" s="62"/>
      <c r="G153" s="62"/>
      <c r="H153" s="62"/>
      <c r="I153" s="62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</row>
    <row r="154" spans="1:26" ht="15.75" customHeight="1" x14ac:dyDescent="0.25">
      <c r="A154" s="124"/>
      <c r="B154" s="124"/>
      <c r="C154" s="124"/>
      <c r="D154" s="124"/>
      <c r="E154" s="124"/>
      <c r="F154" s="62"/>
      <c r="G154" s="62"/>
      <c r="H154" s="62"/>
      <c r="I154" s="62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</row>
    <row r="155" spans="1:26" ht="15.75" customHeight="1" x14ac:dyDescent="0.25">
      <c r="A155" s="124"/>
      <c r="B155" s="124"/>
      <c r="C155" s="124"/>
      <c r="D155" s="124"/>
      <c r="E155" s="124"/>
      <c r="F155" s="62"/>
      <c r="G155" s="62"/>
      <c r="H155" s="62"/>
      <c r="I155" s="62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</row>
    <row r="156" spans="1:26" ht="15.75" customHeight="1" x14ac:dyDescent="0.25">
      <c r="A156" s="124"/>
      <c r="B156" s="124"/>
      <c r="C156" s="124"/>
      <c r="D156" s="124"/>
      <c r="E156" s="124"/>
      <c r="F156" s="62"/>
      <c r="G156" s="62"/>
      <c r="H156" s="62"/>
      <c r="I156" s="62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</row>
    <row r="157" spans="1:26" ht="15.75" customHeight="1" x14ac:dyDescent="0.25">
      <c r="A157" s="124"/>
      <c r="B157" s="124"/>
      <c r="C157" s="124"/>
      <c r="D157" s="124"/>
      <c r="E157" s="124"/>
      <c r="F157" s="62"/>
      <c r="G157" s="62"/>
      <c r="H157" s="62"/>
      <c r="I157" s="62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</row>
    <row r="158" spans="1:26" ht="15.75" customHeight="1" x14ac:dyDescent="0.25">
      <c r="A158" s="124"/>
      <c r="B158" s="124"/>
      <c r="C158" s="124"/>
      <c r="D158" s="124"/>
      <c r="E158" s="124"/>
      <c r="F158" s="62"/>
      <c r="G158" s="62"/>
      <c r="H158" s="62"/>
      <c r="I158" s="62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</row>
    <row r="159" spans="1:26" ht="15.75" customHeight="1" x14ac:dyDescent="0.25">
      <c r="A159" s="124"/>
      <c r="B159" s="124"/>
      <c r="C159" s="124"/>
      <c r="D159" s="124"/>
      <c r="E159" s="124"/>
      <c r="F159" s="62"/>
      <c r="G159" s="62"/>
      <c r="H159" s="62"/>
      <c r="I159" s="62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</row>
    <row r="160" spans="1:26" ht="15.75" customHeight="1" x14ac:dyDescent="0.25">
      <c r="A160" s="124"/>
      <c r="B160" s="124"/>
      <c r="C160" s="124"/>
      <c r="D160" s="124"/>
      <c r="E160" s="124"/>
      <c r="F160" s="62"/>
      <c r="G160" s="62"/>
      <c r="H160" s="62"/>
      <c r="I160" s="62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</row>
    <row r="161" spans="1:26" ht="15.75" customHeight="1" x14ac:dyDescent="0.25">
      <c r="A161" s="124"/>
      <c r="B161" s="124"/>
      <c r="C161" s="124"/>
      <c r="D161" s="124"/>
      <c r="E161" s="124"/>
      <c r="F161" s="62"/>
      <c r="G161" s="62"/>
      <c r="H161" s="62"/>
      <c r="I161" s="62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</row>
    <row r="162" spans="1:26" ht="15.75" customHeight="1" x14ac:dyDescent="0.25">
      <c r="A162" s="124"/>
      <c r="B162" s="124"/>
      <c r="C162" s="124"/>
      <c r="D162" s="124"/>
      <c r="E162" s="124"/>
      <c r="F162" s="62"/>
      <c r="G162" s="62"/>
      <c r="H162" s="62"/>
      <c r="I162" s="62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</row>
    <row r="163" spans="1:26" ht="15.75" customHeight="1" x14ac:dyDescent="0.25">
      <c r="A163" s="124"/>
      <c r="B163" s="124"/>
      <c r="C163" s="124"/>
      <c r="D163" s="124"/>
      <c r="E163" s="124"/>
      <c r="F163" s="62"/>
      <c r="G163" s="62"/>
      <c r="H163" s="62"/>
      <c r="I163" s="62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</row>
    <row r="164" spans="1:26" ht="15.75" customHeight="1" x14ac:dyDescent="0.25">
      <c r="A164" s="124"/>
      <c r="B164" s="124"/>
      <c r="C164" s="124"/>
      <c r="D164" s="124"/>
      <c r="E164" s="124"/>
      <c r="F164" s="62"/>
      <c r="G164" s="62"/>
      <c r="H164" s="62"/>
      <c r="I164" s="62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</row>
    <row r="165" spans="1:26" ht="15.75" customHeight="1" x14ac:dyDescent="0.25">
      <c r="A165" s="124"/>
      <c r="B165" s="124"/>
      <c r="C165" s="124"/>
      <c r="D165" s="124"/>
      <c r="E165" s="124"/>
      <c r="F165" s="62"/>
      <c r="G165" s="62"/>
      <c r="H165" s="62"/>
      <c r="I165" s="62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</row>
    <row r="166" spans="1:26" ht="15.75" customHeight="1" x14ac:dyDescent="0.25">
      <c r="A166" s="124"/>
      <c r="B166" s="124"/>
      <c r="C166" s="124"/>
      <c r="D166" s="124"/>
      <c r="E166" s="124"/>
      <c r="F166" s="62"/>
      <c r="G166" s="62"/>
      <c r="H166" s="62"/>
      <c r="I166" s="62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</row>
    <row r="167" spans="1:26" ht="15.75" customHeight="1" x14ac:dyDescent="0.25">
      <c r="A167" s="124"/>
      <c r="B167" s="124"/>
      <c r="C167" s="124"/>
      <c r="D167" s="124"/>
      <c r="E167" s="124"/>
      <c r="F167" s="62"/>
      <c r="G167" s="62"/>
      <c r="H167" s="62"/>
      <c r="I167" s="62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</row>
    <row r="168" spans="1:26" ht="15.75" customHeight="1" x14ac:dyDescent="0.25">
      <c r="A168" s="124"/>
      <c r="B168" s="124"/>
      <c r="C168" s="124"/>
      <c r="D168" s="124"/>
      <c r="E168" s="124"/>
      <c r="F168" s="62"/>
      <c r="G168" s="62"/>
      <c r="H168" s="62"/>
      <c r="I168" s="62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</row>
    <row r="169" spans="1:26" ht="15.75" customHeight="1" x14ac:dyDescent="0.25">
      <c r="A169" s="124"/>
      <c r="B169" s="124"/>
      <c r="C169" s="124"/>
      <c r="D169" s="124"/>
      <c r="E169" s="124"/>
      <c r="F169" s="62"/>
      <c r="G169" s="62"/>
      <c r="H169" s="62"/>
      <c r="I169" s="62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</row>
    <row r="170" spans="1:26" ht="15.75" customHeight="1" x14ac:dyDescent="0.25">
      <c r="A170" s="124"/>
      <c r="B170" s="124"/>
      <c r="C170" s="124"/>
      <c r="D170" s="124"/>
      <c r="E170" s="124"/>
      <c r="F170" s="62"/>
      <c r="G170" s="62"/>
      <c r="H170" s="62"/>
      <c r="I170" s="62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</row>
    <row r="171" spans="1:26" ht="15.75" customHeight="1" x14ac:dyDescent="0.25">
      <c r="A171" s="124"/>
      <c r="B171" s="124"/>
      <c r="C171" s="124"/>
      <c r="D171" s="124"/>
      <c r="E171" s="124"/>
      <c r="F171" s="62"/>
      <c r="G171" s="62"/>
      <c r="H171" s="62"/>
      <c r="I171" s="62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</row>
    <row r="172" spans="1:26" ht="15.75" customHeight="1" x14ac:dyDescent="0.25">
      <c r="A172" s="124"/>
      <c r="B172" s="124"/>
      <c r="C172" s="124"/>
      <c r="D172" s="124"/>
      <c r="E172" s="124"/>
      <c r="F172" s="62"/>
      <c r="G172" s="62"/>
      <c r="H172" s="62"/>
      <c r="I172" s="62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</row>
    <row r="173" spans="1:26" ht="15.75" customHeight="1" x14ac:dyDescent="0.25">
      <c r="A173" s="124"/>
      <c r="B173" s="124"/>
      <c r="C173" s="124"/>
      <c r="D173" s="124"/>
      <c r="E173" s="124"/>
      <c r="F173" s="62"/>
      <c r="G173" s="62"/>
      <c r="H173" s="62"/>
      <c r="I173" s="62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</row>
    <row r="174" spans="1:26" ht="15.75" customHeight="1" x14ac:dyDescent="0.25">
      <c r="A174" s="124"/>
      <c r="B174" s="124"/>
      <c r="C174" s="124"/>
      <c r="D174" s="124"/>
      <c r="E174" s="124"/>
      <c r="F174" s="62"/>
      <c r="G174" s="62"/>
      <c r="H174" s="62"/>
      <c r="I174" s="62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</row>
    <row r="175" spans="1:26" ht="15.75" customHeight="1" x14ac:dyDescent="0.25">
      <c r="A175" s="124"/>
      <c r="B175" s="124"/>
      <c r="C175" s="124"/>
      <c r="D175" s="124"/>
      <c r="E175" s="124"/>
      <c r="F175" s="62"/>
      <c r="G175" s="62"/>
      <c r="H175" s="62"/>
      <c r="I175" s="62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</row>
    <row r="176" spans="1:26" ht="15.75" customHeight="1" x14ac:dyDescent="0.25">
      <c r="A176" s="124"/>
      <c r="B176" s="124"/>
      <c r="C176" s="124"/>
      <c r="D176" s="124"/>
      <c r="E176" s="124"/>
      <c r="F176" s="62"/>
      <c r="G176" s="62"/>
      <c r="H176" s="62"/>
      <c r="I176" s="62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</row>
    <row r="177" spans="1:26" ht="15.75" customHeight="1" x14ac:dyDescent="0.25">
      <c r="A177" s="124"/>
      <c r="B177" s="124"/>
      <c r="C177" s="124"/>
      <c r="D177" s="124"/>
      <c r="E177" s="124"/>
      <c r="F177" s="62"/>
      <c r="G177" s="62"/>
      <c r="H177" s="62"/>
      <c r="I177" s="62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</row>
    <row r="178" spans="1:26" ht="15.75" customHeight="1" x14ac:dyDescent="0.25">
      <c r="A178" s="124"/>
      <c r="B178" s="124"/>
      <c r="C178" s="124"/>
      <c r="D178" s="124"/>
      <c r="E178" s="124"/>
      <c r="F178" s="62"/>
      <c r="G178" s="62"/>
      <c r="H178" s="62"/>
      <c r="I178" s="62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</row>
    <row r="179" spans="1:26" ht="15.75" customHeight="1" x14ac:dyDescent="0.25">
      <c r="A179" s="124"/>
      <c r="B179" s="124"/>
      <c r="C179" s="124"/>
      <c r="D179" s="124"/>
      <c r="E179" s="124"/>
      <c r="F179" s="62"/>
      <c r="G179" s="62"/>
      <c r="H179" s="62"/>
      <c r="I179" s="62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</row>
    <row r="180" spans="1:26" ht="15.75" customHeight="1" x14ac:dyDescent="0.25">
      <c r="A180" s="124"/>
      <c r="B180" s="124"/>
      <c r="C180" s="124"/>
      <c r="D180" s="124"/>
      <c r="E180" s="124"/>
      <c r="F180" s="62"/>
      <c r="G180" s="62"/>
      <c r="H180" s="62"/>
      <c r="I180" s="62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</row>
    <row r="181" spans="1:26" ht="15.75" customHeight="1" x14ac:dyDescent="0.25">
      <c r="A181" s="124"/>
      <c r="B181" s="124"/>
      <c r="C181" s="124"/>
      <c r="D181" s="124"/>
      <c r="E181" s="124"/>
      <c r="F181" s="62"/>
      <c r="G181" s="62"/>
      <c r="H181" s="62"/>
      <c r="I181" s="62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</row>
    <row r="182" spans="1:26" ht="15.75" customHeight="1" x14ac:dyDescent="0.25">
      <c r="A182" s="124"/>
      <c r="B182" s="124"/>
      <c r="C182" s="124"/>
      <c r="D182" s="124"/>
      <c r="E182" s="124"/>
      <c r="F182" s="62"/>
      <c r="G182" s="62"/>
      <c r="H182" s="62"/>
      <c r="I182" s="62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</row>
    <row r="183" spans="1:26" ht="15.75" customHeight="1" x14ac:dyDescent="0.25">
      <c r="A183" s="124"/>
      <c r="B183" s="124"/>
      <c r="C183" s="124"/>
      <c r="D183" s="124"/>
      <c r="E183" s="124"/>
      <c r="F183" s="62"/>
      <c r="G183" s="62"/>
      <c r="H183" s="62"/>
      <c r="I183" s="62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</row>
    <row r="184" spans="1:26" ht="15.75" customHeight="1" x14ac:dyDescent="0.25">
      <c r="A184" s="124"/>
      <c r="B184" s="124"/>
      <c r="C184" s="124"/>
      <c r="D184" s="124"/>
      <c r="E184" s="124"/>
      <c r="F184" s="62"/>
      <c r="G184" s="62"/>
      <c r="H184" s="62"/>
      <c r="I184" s="62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</row>
    <row r="185" spans="1:26" ht="15.75" customHeight="1" x14ac:dyDescent="0.25">
      <c r="A185" s="124"/>
      <c r="B185" s="124"/>
      <c r="C185" s="124"/>
      <c r="D185" s="124"/>
      <c r="E185" s="124"/>
      <c r="F185" s="62"/>
      <c r="G185" s="62"/>
      <c r="H185" s="62"/>
      <c r="I185" s="62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</row>
    <row r="186" spans="1:26" ht="15.75" customHeight="1" x14ac:dyDescent="0.25">
      <c r="A186" s="124"/>
      <c r="B186" s="124"/>
      <c r="C186" s="124"/>
      <c r="D186" s="124"/>
      <c r="E186" s="124"/>
      <c r="F186" s="62"/>
      <c r="G186" s="62"/>
      <c r="H186" s="62"/>
      <c r="I186" s="62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</row>
    <row r="187" spans="1:26" ht="15.75" customHeight="1" x14ac:dyDescent="0.25">
      <c r="A187" s="124"/>
      <c r="B187" s="124"/>
      <c r="C187" s="124"/>
      <c r="D187" s="124"/>
      <c r="E187" s="124"/>
      <c r="F187" s="62"/>
      <c r="G187" s="62"/>
      <c r="H187" s="62"/>
      <c r="I187" s="62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</row>
    <row r="188" spans="1:26" ht="15.75" customHeight="1" x14ac:dyDescent="0.25">
      <c r="A188" s="124"/>
      <c r="B188" s="124"/>
      <c r="C188" s="124"/>
      <c r="D188" s="124"/>
      <c r="E188" s="124"/>
      <c r="F188" s="62"/>
      <c r="G188" s="62"/>
      <c r="H188" s="62"/>
      <c r="I188" s="62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</row>
    <row r="189" spans="1:26" ht="15.75" customHeight="1" x14ac:dyDescent="0.25">
      <c r="A189" s="124"/>
      <c r="B189" s="124"/>
      <c r="C189" s="124"/>
      <c r="D189" s="124"/>
      <c r="E189" s="124"/>
      <c r="F189" s="62"/>
      <c r="G189" s="62"/>
      <c r="H189" s="62"/>
      <c r="I189" s="62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</row>
    <row r="190" spans="1:26" ht="15.75" customHeight="1" x14ac:dyDescent="0.25">
      <c r="A190" s="124"/>
      <c r="B190" s="124"/>
      <c r="C190" s="124"/>
      <c r="D190" s="124"/>
      <c r="E190" s="124"/>
      <c r="F190" s="62"/>
      <c r="G190" s="62"/>
      <c r="H190" s="62"/>
      <c r="I190" s="62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</row>
    <row r="191" spans="1:26" ht="15.75" customHeight="1" x14ac:dyDescent="0.25">
      <c r="A191" s="124"/>
      <c r="B191" s="124"/>
      <c r="C191" s="124"/>
      <c r="D191" s="124"/>
      <c r="E191" s="124"/>
      <c r="F191" s="62"/>
      <c r="G191" s="62"/>
      <c r="H191" s="62"/>
      <c r="I191" s="62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</row>
    <row r="192" spans="1:26" ht="15.75" customHeight="1" x14ac:dyDescent="0.25">
      <c r="A192" s="124"/>
      <c r="B192" s="124"/>
      <c r="C192" s="124"/>
      <c r="D192" s="124"/>
      <c r="E192" s="124"/>
      <c r="F192" s="62"/>
      <c r="G192" s="62"/>
      <c r="H192" s="62"/>
      <c r="I192" s="62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</row>
    <row r="193" spans="1:26" ht="15.75" customHeight="1" x14ac:dyDescent="0.25">
      <c r="A193" s="124"/>
      <c r="B193" s="124"/>
      <c r="C193" s="124"/>
      <c r="D193" s="124"/>
      <c r="E193" s="124"/>
      <c r="F193" s="62"/>
      <c r="G193" s="62"/>
      <c r="H193" s="62"/>
      <c r="I193" s="62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</row>
    <row r="194" spans="1:26" ht="15.75" customHeight="1" x14ac:dyDescent="0.25">
      <c r="A194" s="124"/>
      <c r="B194" s="124"/>
      <c r="C194" s="124"/>
      <c r="D194" s="124"/>
      <c r="E194" s="124"/>
      <c r="F194" s="62"/>
      <c r="G194" s="62"/>
      <c r="H194" s="62"/>
      <c r="I194" s="62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</row>
    <row r="195" spans="1:26" ht="15.75" customHeight="1" x14ac:dyDescent="0.25">
      <c r="A195" s="124"/>
      <c r="B195" s="124"/>
      <c r="C195" s="124"/>
      <c r="D195" s="124"/>
      <c r="E195" s="124"/>
      <c r="F195" s="62"/>
      <c r="G195" s="62"/>
      <c r="H195" s="62"/>
      <c r="I195" s="62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</row>
    <row r="196" spans="1:26" ht="15.75" customHeight="1" x14ac:dyDescent="0.25">
      <c r="A196" s="124"/>
      <c r="B196" s="124"/>
      <c r="C196" s="124"/>
      <c r="D196" s="124"/>
      <c r="E196" s="124"/>
      <c r="F196" s="62"/>
      <c r="G196" s="62"/>
      <c r="H196" s="62"/>
      <c r="I196" s="62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</row>
    <row r="197" spans="1:26" ht="15.75" customHeight="1" x14ac:dyDescent="0.25">
      <c r="A197" s="124"/>
      <c r="B197" s="124"/>
      <c r="C197" s="124"/>
      <c r="D197" s="124"/>
      <c r="E197" s="124"/>
      <c r="F197" s="62"/>
      <c r="G197" s="62"/>
      <c r="H197" s="62"/>
      <c r="I197" s="62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</row>
    <row r="198" spans="1:26" ht="15.75" customHeight="1" x14ac:dyDescent="0.25">
      <c r="A198" s="124"/>
      <c r="B198" s="124"/>
      <c r="C198" s="124"/>
      <c r="D198" s="124"/>
      <c r="E198" s="124"/>
      <c r="F198" s="62"/>
      <c r="G198" s="62"/>
      <c r="H198" s="62"/>
      <c r="I198" s="62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</row>
    <row r="199" spans="1:26" ht="15.75" customHeight="1" x14ac:dyDescent="0.25">
      <c r="A199" s="124"/>
      <c r="B199" s="124"/>
      <c r="C199" s="124"/>
      <c r="D199" s="124"/>
      <c r="E199" s="124"/>
      <c r="F199" s="62"/>
      <c r="G199" s="62"/>
      <c r="H199" s="62"/>
      <c r="I199" s="62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</row>
    <row r="200" spans="1:26" ht="15.75" customHeight="1" x14ac:dyDescent="0.25">
      <c r="A200" s="124"/>
      <c r="B200" s="124"/>
      <c r="C200" s="124"/>
      <c r="D200" s="124"/>
      <c r="E200" s="124"/>
      <c r="F200" s="62"/>
      <c r="G200" s="62"/>
      <c r="H200" s="62"/>
      <c r="I200" s="62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</row>
    <row r="201" spans="1:26" ht="15.75" customHeight="1" x14ac:dyDescent="0.25">
      <c r="A201" s="124"/>
      <c r="B201" s="124"/>
      <c r="C201" s="124"/>
      <c r="D201" s="124"/>
      <c r="E201" s="124"/>
      <c r="F201" s="62"/>
      <c r="G201" s="62"/>
      <c r="H201" s="62"/>
      <c r="I201" s="62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</row>
    <row r="202" spans="1:26" ht="15.75" customHeight="1" x14ac:dyDescent="0.25">
      <c r="A202" s="124"/>
      <c r="B202" s="124"/>
      <c r="C202" s="124"/>
      <c r="D202" s="124"/>
      <c r="E202" s="124"/>
      <c r="F202" s="62"/>
      <c r="G202" s="62"/>
      <c r="H202" s="62"/>
      <c r="I202" s="62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</row>
    <row r="203" spans="1:26" ht="15.75" customHeight="1" x14ac:dyDescent="0.25">
      <c r="A203" s="124"/>
      <c r="B203" s="124"/>
      <c r="C203" s="124"/>
      <c r="D203" s="124"/>
      <c r="E203" s="124"/>
      <c r="F203" s="62"/>
      <c r="G203" s="62"/>
      <c r="H203" s="62"/>
      <c r="I203" s="62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</row>
    <row r="204" spans="1:26" ht="15.75" customHeight="1" x14ac:dyDescent="0.25">
      <c r="A204" s="124"/>
      <c r="B204" s="124"/>
      <c r="C204" s="124"/>
      <c r="D204" s="124"/>
      <c r="E204" s="124"/>
      <c r="F204" s="62"/>
      <c r="G204" s="62"/>
      <c r="H204" s="62"/>
      <c r="I204" s="62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</row>
    <row r="205" spans="1:26" ht="15.75" customHeight="1" x14ac:dyDescent="0.25">
      <c r="A205" s="124"/>
      <c r="B205" s="124"/>
      <c r="C205" s="124"/>
      <c r="D205" s="124"/>
      <c r="E205" s="124"/>
      <c r="F205" s="62"/>
      <c r="G205" s="62"/>
      <c r="H205" s="62"/>
      <c r="I205" s="62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</row>
    <row r="206" spans="1:26" ht="15.75" customHeight="1" x14ac:dyDescent="0.25">
      <c r="A206" s="124"/>
      <c r="B206" s="124"/>
      <c r="C206" s="124"/>
      <c r="D206" s="124"/>
      <c r="E206" s="124"/>
      <c r="F206" s="62"/>
      <c r="G206" s="62"/>
      <c r="H206" s="62"/>
      <c r="I206" s="62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</row>
    <row r="207" spans="1:26" ht="15.75" customHeight="1" x14ac:dyDescent="0.25">
      <c r="A207" s="124"/>
      <c r="B207" s="124"/>
      <c r="C207" s="124"/>
      <c r="D207" s="124"/>
      <c r="E207" s="124"/>
      <c r="F207" s="62"/>
      <c r="G207" s="62"/>
      <c r="H207" s="62"/>
      <c r="I207" s="62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</row>
    <row r="208" spans="1:26" ht="15.75" customHeight="1" x14ac:dyDescent="0.25">
      <c r="A208" s="124"/>
      <c r="B208" s="124"/>
      <c r="C208" s="124"/>
      <c r="D208" s="124"/>
      <c r="E208" s="124"/>
      <c r="F208" s="62"/>
      <c r="G208" s="62"/>
      <c r="H208" s="62"/>
      <c r="I208" s="62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</row>
    <row r="209" spans="1:26" ht="15.75" customHeight="1" x14ac:dyDescent="0.25">
      <c r="A209" s="124"/>
      <c r="B209" s="124"/>
      <c r="C209" s="124"/>
      <c r="D209" s="124"/>
      <c r="E209" s="124"/>
      <c r="F209" s="62"/>
      <c r="G209" s="62"/>
      <c r="H209" s="62"/>
      <c r="I209" s="62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</row>
    <row r="210" spans="1:26" ht="15.75" customHeight="1" x14ac:dyDescent="0.25">
      <c r="A210" s="124"/>
      <c r="B210" s="124"/>
      <c r="C210" s="124"/>
      <c r="D210" s="124"/>
      <c r="E210" s="124"/>
      <c r="F210" s="62"/>
      <c r="G210" s="62"/>
      <c r="H210" s="62"/>
      <c r="I210" s="62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</row>
    <row r="211" spans="1:26" ht="15.75" customHeight="1" x14ac:dyDescent="0.25">
      <c r="A211" s="124"/>
      <c r="B211" s="124"/>
      <c r="C211" s="124"/>
      <c r="D211" s="124"/>
      <c r="E211" s="124"/>
      <c r="F211" s="62"/>
      <c r="G211" s="62"/>
      <c r="H211" s="62"/>
      <c r="I211" s="62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</row>
    <row r="212" spans="1:26" ht="15.75" customHeight="1" x14ac:dyDescent="0.25">
      <c r="A212" s="124"/>
      <c r="B212" s="124"/>
      <c r="C212" s="124"/>
      <c r="D212" s="124"/>
      <c r="E212" s="124"/>
      <c r="F212" s="62"/>
      <c r="G212" s="62"/>
      <c r="H212" s="62"/>
      <c r="I212" s="62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</row>
    <row r="213" spans="1:26" ht="15.75" customHeight="1" x14ac:dyDescent="0.25">
      <c r="A213" s="124"/>
      <c r="B213" s="124"/>
      <c r="C213" s="124"/>
      <c r="D213" s="124"/>
      <c r="E213" s="124"/>
      <c r="F213" s="62"/>
      <c r="G213" s="62"/>
      <c r="H213" s="62"/>
      <c r="I213" s="62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</row>
    <row r="214" spans="1:26" ht="15.75" customHeight="1" x14ac:dyDescent="0.25">
      <c r="A214" s="124"/>
      <c r="B214" s="124"/>
      <c r="C214" s="124"/>
      <c r="D214" s="124"/>
      <c r="E214" s="124"/>
      <c r="F214" s="62"/>
      <c r="G214" s="62"/>
      <c r="H214" s="62"/>
      <c r="I214" s="62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</row>
    <row r="215" spans="1:26" ht="15.75" customHeight="1" x14ac:dyDescent="0.25">
      <c r="A215" s="124"/>
      <c r="B215" s="124"/>
      <c r="C215" s="124"/>
      <c r="D215" s="124"/>
      <c r="E215" s="124"/>
      <c r="F215" s="62"/>
      <c r="G215" s="62"/>
      <c r="H215" s="62"/>
      <c r="I215" s="62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</row>
    <row r="216" spans="1:26" ht="15.75" customHeight="1" x14ac:dyDescent="0.25">
      <c r="A216" s="124"/>
      <c r="B216" s="124"/>
      <c r="C216" s="124"/>
      <c r="D216" s="124"/>
      <c r="E216" s="124"/>
      <c r="F216" s="62"/>
      <c r="G216" s="62"/>
      <c r="H216" s="62"/>
      <c r="I216" s="62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</row>
    <row r="217" spans="1:26" ht="15.75" customHeight="1" x14ac:dyDescent="0.25">
      <c r="A217" s="124"/>
      <c r="B217" s="124"/>
      <c r="C217" s="124"/>
      <c r="D217" s="124"/>
      <c r="E217" s="124"/>
      <c r="F217" s="62"/>
      <c r="G217" s="62"/>
      <c r="H217" s="62"/>
      <c r="I217" s="62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</row>
    <row r="218" spans="1:26" ht="15.75" customHeight="1" x14ac:dyDescent="0.25">
      <c r="A218" s="124"/>
      <c r="B218" s="124"/>
      <c r="C218" s="124"/>
      <c r="D218" s="124"/>
      <c r="E218" s="124"/>
      <c r="F218" s="62"/>
      <c r="G218" s="62"/>
      <c r="H218" s="62"/>
      <c r="I218" s="62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</row>
    <row r="219" spans="1:26" ht="15.75" customHeight="1" x14ac:dyDescent="0.25">
      <c r="A219" s="124"/>
      <c r="B219" s="124"/>
      <c r="C219" s="124"/>
      <c r="D219" s="124"/>
      <c r="E219" s="124"/>
      <c r="F219" s="62"/>
      <c r="G219" s="62"/>
      <c r="H219" s="62"/>
      <c r="I219" s="62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</row>
    <row r="220" spans="1:26" ht="15.75" customHeight="1" x14ac:dyDescent="0.25">
      <c r="A220" s="124"/>
      <c r="B220" s="124"/>
      <c r="C220" s="124"/>
      <c r="D220" s="124"/>
      <c r="E220" s="124"/>
      <c r="F220" s="62"/>
      <c r="G220" s="62"/>
      <c r="H220" s="62"/>
      <c r="I220" s="62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</row>
    <row r="221" spans="1:26" ht="15.75" customHeight="1" x14ac:dyDescent="0.25">
      <c r="A221" s="124"/>
      <c r="B221" s="124"/>
      <c r="C221" s="124"/>
      <c r="D221" s="124"/>
      <c r="E221" s="124"/>
      <c r="F221" s="62"/>
      <c r="G221" s="62"/>
      <c r="H221" s="62"/>
      <c r="I221" s="62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</row>
    <row r="222" spans="1:26" ht="15.75" customHeight="1" x14ac:dyDescent="0.25">
      <c r="A222" s="124"/>
      <c r="B222" s="124"/>
      <c r="C222" s="124"/>
      <c r="D222" s="124"/>
      <c r="E222" s="124"/>
      <c r="F222" s="62"/>
      <c r="G222" s="62"/>
      <c r="H222" s="62"/>
      <c r="I222" s="62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</row>
    <row r="223" spans="1:26" ht="15.75" customHeight="1" x14ac:dyDescent="0.25">
      <c r="A223" s="124"/>
      <c r="B223" s="124"/>
      <c r="C223" s="124"/>
      <c r="D223" s="124"/>
      <c r="E223" s="124"/>
      <c r="F223" s="62"/>
      <c r="G223" s="62"/>
      <c r="H223" s="62"/>
      <c r="I223" s="62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</row>
    <row r="224" spans="1:26" ht="15.75" customHeight="1" x14ac:dyDescent="0.25">
      <c r="A224" s="124"/>
      <c r="B224" s="124"/>
      <c r="C224" s="124"/>
      <c r="D224" s="124"/>
      <c r="E224" s="124"/>
      <c r="F224" s="62"/>
      <c r="G224" s="62"/>
      <c r="H224" s="62"/>
      <c r="I224" s="62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</row>
    <row r="225" spans="1:26" ht="15.75" customHeight="1" x14ac:dyDescent="0.25">
      <c r="A225" s="124"/>
      <c r="B225" s="124"/>
      <c r="C225" s="124"/>
      <c r="D225" s="124"/>
      <c r="E225" s="124"/>
      <c r="F225" s="62"/>
      <c r="G225" s="62"/>
      <c r="H225" s="62"/>
      <c r="I225" s="62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</row>
    <row r="226" spans="1:26" ht="15.75" customHeight="1" x14ac:dyDescent="0.25">
      <c r="A226" s="124"/>
      <c r="B226" s="124"/>
      <c r="C226" s="124"/>
      <c r="D226" s="124"/>
      <c r="E226" s="124"/>
      <c r="F226" s="62"/>
      <c r="G226" s="62"/>
      <c r="H226" s="62"/>
      <c r="I226" s="62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</row>
    <row r="227" spans="1:26" ht="15.75" customHeight="1" x14ac:dyDescent="0.25">
      <c r="A227" s="124"/>
      <c r="B227" s="124"/>
      <c r="C227" s="124"/>
      <c r="D227" s="124"/>
      <c r="E227" s="124"/>
      <c r="F227" s="62"/>
      <c r="G227" s="62"/>
      <c r="H227" s="62"/>
      <c r="I227" s="62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</row>
    <row r="228" spans="1:26" ht="15.75" customHeight="1" x14ac:dyDescent="0.25">
      <c r="A228" s="124"/>
      <c r="B228" s="124"/>
      <c r="C228" s="124"/>
      <c r="D228" s="124"/>
      <c r="E228" s="124"/>
      <c r="F228" s="62"/>
      <c r="G228" s="62"/>
      <c r="H228" s="62"/>
      <c r="I228" s="62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</row>
    <row r="229" spans="1:26" ht="15.75" customHeight="1" x14ac:dyDescent="0.25">
      <c r="A229" s="124"/>
      <c r="B229" s="124"/>
      <c r="C229" s="124"/>
      <c r="D229" s="124"/>
      <c r="E229" s="124"/>
      <c r="F229" s="62"/>
      <c r="G229" s="62"/>
      <c r="H229" s="62"/>
      <c r="I229" s="62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</row>
    <row r="230" spans="1:26" ht="15.75" customHeight="1" x14ac:dyDescent="0.25">
      <c r="A230" s="124"/>
      <c r="B230" s="124"/>
      <c r="C230" s="124"/>
      <c r="D230" s="124"/>
      <c r="E230" s="124"/>
      <c r="F230" s="62"/>
      <c r="G230" s="62"/>
      <c r="H230" s="62"/>
      <c r="I230" s="62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</row>
    <row r="231" spans="1:26" ht="15.75" customHeight="1" x14ac:dyDescent="0.25">
      <c r="A231" s="124"/>
      <c r="B231" s="124"/>
      <c r="C231" s="124"/>
      <c r="D231" s="124"/>
      <c r="E231" s="124"/>
      <c r="F231" s="62"/>
      <c r="G231" s="62"/>
      <c r="H231" s="62"/>
      <c r="I231" s="62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</row>
    <row r="232" spans="1:26" ht="15.75" customHeight="1" x14ac:dyDescent="0.25">
      <c r="A232" s="124"/>
      <c r="B232" s="124"/>
      <c r="C232" s="124"/>
      <c r="D232" s="124"/>
      <c r="E232" s="124"/>
      <c r="F232" s="62"/>
      <c r="G232" s="62"/>
      <c r="H232" s="62"/>
      <c r="I232" s="62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</row>
    <row r="233" spans="1:26" ht="15.75" customHeight="1" x14ac:dyDescent="0.25">
      <c r="A233" s="124"/>
      <c r="B233" s="124"/>
      <c r="C233" s="124"/>
      <c r="D233" s="124"/>
      <c r="E233" s="124"/>
      <c r="F233" s="62"/>
      <c r="G233" s="62"/>
      <c r="H233" s="62"/>
      <c r="I233" s="62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</row>
    <row r="234" spans="1:26" ht="15.75" customHeight="1" x14ac:dyDescent="0.25">
      <c r="A234" s="124"/>
      <c r="B234" s="124"/>
      <c r="C234" s="124"/>
      <c r="D234" s="124"/>
      <c r="E234" s="124"/>
      <c r="F234" s="62"/>
      <c r="G234" s="62"/>
      <c r="H234" s="62"/>
      <c r="I234" s="62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</row>
    <row r="235" spans="1:26" ht="15.75" customHeight="1" x14ac:dyDescent="0.25">
      <c r="A235" s="124"/>
      <c r="B235" s="124"/>
      <c r="C235" s="124"/>
      <c r="D235" s="124"/>
      <c r="E235" s="124"/>
      <c r="F235" s="62"/>
      <c r="G235" s="62"/>
      <c r="H235" s="62"/>
      <c r="I235" s="62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</row>
    <row r="236" spans="1:26" ht="15.75" customHeight="1" x14ac:dyDescent="0.25">
      <c r="A236" s="124"/>
      <c r="B236" s="124"/>
      <c r="C236" s="124"/>
      <c r="D236" s="124"/>
      <c r="E236" s="124"/>
      <c r="F236" s="62"/>
      <c r="G236" s="62"/>
      <c r="H236" s="62"/>
      <c r="I236" s="62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</row>
    <row r="237" spans="1:26" ht="15.75" customHeight="1" x14ac:dyDescent="0.25">
      <c r="A237" s="124"/>
      <c r="B237" s="124"/>
      <c r="C237" s="124"/>
      <c r="D237" s="124"/>
      <c r="E237" s="124"/>
      <c r="F237" s="62"/>
      <c r="G237" s="62"/>
      <c r="H237" s="62"/>
      <c r="I237" s="62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</row>
    <row r="238" spans="1:26" ht="15.75" customHeight="1" x14ac:dyDescent="0.25">
      <c r="A238" s="124"/>
      <c r="B238" s="124"/>
      <c r="C238" s="124"/>
      <c r="D238" s="124"/>
      <c r="E238" s="124"/>
      <c r="F238" s="62"/>
      <c r="G238" s="62"/>
      <c r="H238" s="62"/>
      <c r="I238" s="62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</row>
    <row r="239" spans="1:26" ht="15.75" customHeight="1" x14ac:dyDescent="0.25">
      <c r="A239" s="124"/>
      <c r="B239" s="124"/>
      <c r="C239" s="124"/>
      <c r="D239" s="124"/>
      <c r="E239" s="124"/>
      <c r="F239" s="62"/>
      <c r="G239" s="62"/>
      <c r="H239" s="62"/>
      <c r="I239" s="62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</row>
    <row r="240" spans="1:26" ht="15.75" customHeight="1" x14ac:dyDescent="0.25">
      <c r="A240" s="124"/>
      <c r="B240" s="124"/>
      <c r="C240" s="124"/>
      <c r="D240" s="124"/>
      <c r="E240" s="124"/>
      <c r="F240" s="62"/>
      <c r="G240" s="62"/>
      <c r="H240" s="62"/>
      <c r="I240" s="62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</row>
    <row r="241" spans="1:26" ht="15.75" customHeight="1" x14ac:dyDescent="0.25">
      <c r="A241" s="124"/>
      <c r="B241" s="124"/>
      <c r="C241" s="124"/>
      <c r="D241" s="124"/>
      <c r="E241" s="124"/>
      <c r="F241" s="62"/>
      <c r="G241" s="62"/>
      <c r="H241" s="62"/>
      <c r="I241" s="62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</row>
    <row r="242" spans="1:26" ht="15.75" customHeight="1" x14ac:dyDescent="0.25">
      <c r="A242" s="124"/>
      <c r="B242" s="124"/>
      <c r="C242" s="124"/>
      <c r="D242" s="124"/>
      <c r="E242" s="124"/>
      <c r="F242" s="62"/>
      <c r="G242" s="62"/>
      <c r="H242" s="62"/>
      <c r="I242" s="62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</row>
    <row r="243" spans="1:26" ht="15.75" customHeight="1" x14ac:dyDescent="0.25">
      <c r="A243" s="124"/>
      <c r="B243" s="124"/>
      <c r="C243" s="124"/>
      <c r="D243" s="124"/>
      <c r="E243" s="124"/>
      <c r="F243" s="62"/>
      <c r="G243" s="62"/>
      <c r="H243" s="62"/>
      <c r="I243" s="62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</row>
    <row r="244" spans="1:26" ht="15.75" customHeight="1" x14ac:dyDescent="0.25">
      <c r="A244" s="124"/>
      <c r="B244" s="124"/>
      <c r="C244" s="124"/>
      <c r="D244" s="124"/>
      <c r="E244" s="124"/>
      <c r="F244" s="62"/>
      <c r="G244" s="62"/>
      <c r="H244" s="62"/>
      <c r="I244" s="62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</row>
    <row r="245" spans="1:26" ht="15.75" customHeight="1" x14ac:dyDescent="0.25">
      <c r="A245" s="124"/>
      <c r="B245" s="124"/>
      <c r="C245" s="124"/>
      <c r="D245" s="124"/>
      <c r="E245" s="124"/>
      <c r="F245" s="62"/>
      <c r="G245" s="62"/>
      <c r="H245" s="62"/>
      <c r="I245" s="62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</row>
    <row r="246" spans="1:26" ht="15.75" customHeight="1" x14ac:dyDescent="0.25">
      <c r="A246" s="124"/>
      <c r="B246" s="124"/>
      <c r="C246" s="124"/>
      <c r="D246" s="124"/>
      <c r="E246" s="124"/>
      <c r="F246" s="62"/>
      <c r="G246" s="62"/>
      <c r="H246" s="62"/>
      <c r="I246" s="62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</row>
    <row r="247" spans="1:26" ht="15.75" customHeight="1" x14ac:dyDescent="0.25">
      <c r="A247" s="124"/>
      <c r="B247" s="124"/>
      <c r="C247" s="124"/>
      <c r="D247" s="124"/>
      <c r="E247" s="124"/>
      <c r="F247" s="62"/>
      <c r="G247" s="62"/>
      <c r="H247" s="62"/>
      <c r="I247" s="62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</row>
    <row r="248" spans="1:26" ht="15.75" customHeight="1" x14ac:dyDescent="0.25">
      <c r="A248" s="124"/>
      <c r="B248" s="124"/>
      <c r="C248" s="124"/>
      <c r="D248" s="124"/>
      <c r="E248" s="124"/>
      <c r="F248" s="62"/>
      <c r="G248" s="62"/>
      <c r="H248" s="62"/>
      <c r="I248" s="62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</row>
    <row r="249" spans="1:26" ht="15.75" customHeight="1" x14ac:dyDescent="0.25">
      <c r="A249" s="124"/>
      <c r="B249" s="124"/>
      <c r="C249" s="124"/>
      <c r="D249" s="124"/>
      <c r="E249" s="124"/>
      <c r="F249" s="62"/>
      <c r="G249" s="62"/>
      <c r="H249" s="62"/>
      <c r="I249" s="62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</row>
    <row r="250" spans="1:26" ht="15.75" customHeight="1" x14ac:dyDescent="0.25">
      <c r="A250" s="124"/>
      <c r="B250" s="124"/>
      <c r="C250" s="124"/>
      <c r="D250" s="124"/>
      <c r="E250" s="124"/>
      <c r="F250" s="62"/>
      <c r="G250" s="62"/>
      <c r="H250" s="62"/>
      <c r="I250" s="62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</row>
    <row r="251" spans="1:26" ht="15.75" customHeight="1" x14ac:dyDescent="0.25">
      <c r="A251" s="124"/>
      <c r="B251" s="124"/>
      <c r="C251" s="124"/>
      <c r="D251" s="124"/>
      <c r="E251" s="124"/>
      <c r="F251" s="62"/>
      <c r="G251" s="62"/>
      <c r="H251" s="62"/>
      <c r="I251" s="62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</row>
    <row r="252" spans="1:26" ht="15.75" customHeight="1" x14ac:dyDescent="0.25">
      <c r="A252" s="124"/>
      <c r="B252" s="124"/>
      <c r="C252" s="124"/>
      <c r="D252" s="124"/>
      <c r="E252" s="124"/>
      <c r="F252" s="62"/>
      <c r="G252" s="62"/>
      <c r="H252" s="62"/>
      <c r="I252" s="62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</row>
    <row r="253" spans="1:26" ht="15.75" customHeight="1" x14ac:dyDescent="0.25">
      <c r="A253" s="124"/>
      <c r="B253" s="124"/>
      <c r="C253" s="124"/>
      <c r="D253" s="124"/>
      <c r="E253" s="124"/>
      <c r="F253" s="62"/>
      <c r="G253" s="62"/>
      <c r="H253" s="62"/>
      <c r="I253" s="62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</row>
    <row r="254" spans="1:26" ht="15.75" customHeight="1" x14ac:dyDescent="0.25">
      <c r="A254" s="124"/>
      <c r="B254" s="124"/>
      <c r="C254" s="124"/>
      <c r="D254" s="124"/>
      <c r="E254" s="124"/>
      <c r="F254" s="62"/>
      <c r="G254" s="62"/>
      <c r="H254" s="62"/>
      <c r="I254" s="62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</row>
    <row r="255" spans="1:26" ht="15.75" customHeight="1" x14ac:dyDescent="0.25">
      <c r="A255" s="124"/>
      <c r="B255" s="124"/>
      <c r="C255" s="124"/>
      <c r="D255" s="124"/>
      <c r="E255" s="124"/>
      <c r="F255" s="62"/>
      <c r="G255" s="62"/>
      <c r="H255" s="62"/>
      <c r="I255" s="62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</row>
    <row r="256" spans="1:26" ht="15.75" customHeight="1" x14ac:dyDescent="0.25">
      <c r="A256" s="124"/>
      <c r="B256" s="124"/>
      <c r="C256" s="124"/>
      <c r="D256" s="124"/>
      <c r="E256" s="124"/>
      <c r="F256" s="62"/>
      <c r="G256" s="62"/>
      <c r="H256" s="62"/>
      <c r="I256" s="62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</row>
    <row r="257" spans="1:26" ht="15.75" customHeight="1" x14ac:dyDescent="0.25">
      <c r="A257" s="124"/>
      <c r="B257" s="124"/>
      <c r="C257" s="124"/>
      <c r="D257" s="124"/>
      <c r="E257" s="124"/>
      <c r="F257" s="62"/>
      <c r="G257" s="62"/>
      <c r="H257" s="62"/>
      <c r="I257" s="62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</row>
    <row r="258" spans="1:26" ht="15.75" customHeight="1" x14ac:dyDescent="0.25">
      <c r="A258" s="124"/>
      <c r="B258" s="124"/>
      <c r="C258" s="124"/>
      <c r="D258" s="124"/>
      <c r="E258" s="124"/>
      <c r="F258" s="62"/>
      <c r="G258" s="62"/>
      <c r="H258" s="62"/>
      <c r="I258" s="62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</row>
    <row r="259" spans="1:26" ht="15.75" customHeight="1" x14ac:dyDescent="0.25">
      <c r="A259" s="124"/>
      <c r="B259" s="124"/>
      <c r="C259" s="124"/>
      <c r="D259" s="124"/>
      <c r="E259" s="124"/>
      <c r="F259" s="62"/>
      <c r="G259" s="62"/>
      <c r="H259" s="62"/>
      <c r="I259" s="62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</row>
    <row r="260" spans="1:26" ht="15.75" customHeight="1" x14ac:dyDescent="0.25">
      <c r="A260" s="124"/>
      <c r="B260" s="124"/>
      <c r="C260" s="124"/>
      <c r="D260" s="124"/>
      <c r="E260" s="124"/>
      <c r="F260" s="62"/>
      <c r="G260" s="62"/>
      <c r="H260" s="62"/>
      <c r="I260" s="62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</row>
    <row r="261" spans="1:26" ht="15.75" customHeight="1" x14ac:dyDescent="0.25">
      <c r="A261" s="124"/>
      <c r="B261" s="124"/>
      <c r="C261" s="124"/>
      <c r="D261" s="124"/>
      <c r="E261" s="124"/>
      <c r="F261" s="62"/>
      <c r="G261" s="62"/>
      <c r="H261" s="62"/>
      <c r="I261" s="62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</row>
    <row r="262" spans="1:26" ht="15.75" customHeight="1" x14ac:dyDescent="0.25">
      <c r="A262" s="124"/>
      <c r="B262" s="124"/>
      <c r="C262" s="124"/>
      <c r="D262" s="124"/>
      <c r="E262" s="124"/>
      <c r="F262" s="62"/>
      <c r="G262" s="62"/>
      <c r="H262" s="62"/>
      <c r="I262" s="62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</row>
    <row r="263" spans="1:26" ht="15.75" customHeight="1" x14ac:dyDescent="0.25">
      <c r="A263" s="124"/>
      <c r="B263" s="124"/>
      <c r="C263" s="124"/>
      <c r="D263" s="124"/>
      <c r="E263" s="124"/>
      <c r="F263" s="62"/>
      <c r="G263" s="62"/>
      <c r="H263" s="62"/>
      <c r="I263" s="62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</row>
    <row r="264" spans="1:26" ht="15.75" customHeight="1" x14ac:dyDescent="0.25">
      <c r="A264" s="124"/>
      <c r="B264" s="124"/>
      <c r="C264" s="124"/>
      <c r="D264" s="124"/>
      <c r="E264" s="124"/>
      <c r="F264" s="62"/>
      <c r="G264" s="62"/>
      <c r="H264" s="62"/>
      <c r="I264" s="62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</row>
    <row r="265" spans="1:26" ht="15.75" customHeight="1" x14ac:dyDescent="0.25">
      <c r="A265" s="124"/>
      <c r="B265" s="124"/>
      <c r="C265" s="124"/>
      <c r="D265" s="124"/>
      <c r="E265" s="124"/>
      <c r="F265" s="62"/>
      <c r="G265" s="62"/>
      <c r="H265" s="62"/>
      <c r="I265" s="62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</row>
    <row r="266" spans="1:26" ht="15.75" customHeight="1" x14ac:dyDescent="0.25">
      <c r="A266" s="124"/>
      <c r="B266" s="124"/>
      <c r="C266" s="124"/>
      <c r="D266" s="124"/>
      <c r="E266" s="124"/>
      <c r="F266" s="62"/>
      <c r="G266" s="62"/>
      <c r="H266" s="62"/>
      <c r="I266" s="62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</row>
    <row r="267" spans="1:26" ht="15.75" customHeight="1" x14ac:dyDescent="0.25">
      <c r="A267" s="124"/>
      <c r="B267" s="124"/>
      <c r="C267" s="124"/>
      <c r="D267" s="124"/>
      <c r="E267" s="124"/>
      <c r="F267" s="62"/>
      <c r="G267" s="62"/>
      <c r="H267" s="62"/>
      <c r="I267" s="62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</row>
    <row r="268" spans="1:26" ht="15.75" customHeight="1" x14ac:dyDescent="0.25">
      <c r="A268" s="124"/>
      <c r="B268" s="124"/>
      <c r="C268" s="124"/>
      <c r="D268" s="124"/>
      <c r="E268" s="124"/>
      <c r="F268" s="62"/>
      <c r="G268" s="62"/>
      <c r="H268" s="62"/>
      <c r="I268" s="62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</row>
    <row r="269" spans="1:26" ht="15.75" customHeight="1" x14ac:dyDescent="0.25">
      <c r="A269" s="124"/>
      <c r="B269" s="124"/>
      <c r="C269" s="124"/>
      <c r="D269" s="124"/>
      <c r="E269" s="124"/>
      <c r="F269" s="62"/>
      <c r="G269" s="62"/>
      <c r="H269" s="62"/>
      <c r="I269" s="62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</row>
    <row r="270" spans="1:26" ht="15.75" customHeight="1" x14ac:dyDescent="0.25">
      <c r="A270" s="124"/>
      <c r="B270" s="124"/>
      <c r="C270" s="124"/>
      <c r="D270" s="124"/>
      <c r="E270" s="124"/>
      <c r="F270" s="62"/>
      <c r="G270" s="62"/>
      <c r="H270" s="62"/>
      <c r="I270" s="62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</row>
    <row r="271" spans="1:26" ht="15.75" customHeight="1" x14ac:dyDescent="0.25">
      <c r="A271" s="124"/>
      <c r="B271" s="124"/>
      <c r="C271" s="124"/>
      <c r="D271" s="124"/>
      <c r="E271" s="124"/>
      <c r="F271" s="62"/>
      <c r="G271" s="62"/>
      <c r="H271" s="62"/>
      <c r="I271" s="62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</row>
    <row r="272" spans="1:26" ht="15.75" customHeight="1" x14ac:dyDescent="0.25">
      <c r="A272" s="124"/>
      <c r="B272" s="124"/>
      <c r="C272" s="124"/>
      <c r="D272" s="124"/>
      <c r="E272" s="124"/>
      <c r="F272" s="62"/>
      <c r="G272" s="62"/>
      <c r="H272" s="62"/>
      <c r="I272" s="62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</row>
    <row r="273" spans="1:26" ht="15.75" customHeight="1" x14ac:dyDescent="0.25">
      <c r="A273" s="124"/>
      <c r="B273" s="124"/>
      <c r="C273" s="124"/>
      <c r="D273" s="124"/>
      <c r="E273" s="124"/>
      <c r="F273" s="62"/>
      <c r="G273" s="62"/>
      <c r="H273" s="62"/>
      <c r="I273" s="62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</row>
    <row r="274" spans="1:26" ht="15.75" customHeight="1" x14ac:dyDescent="0.25">
      <c r="A274" s="124"/>
      <c r="B274" s="124"/>
      <c r="C274" s="124"/>
      <c r="D274" s="124"/>
      <c r="E274" s="124"/>
      <c r="F274" s="62"/>
      <c r="G274" s="62"/>
      <c r="H274" s="62"/>
      <c r="I274" s="62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</row>
    <row r="275" spans="1:26" ht="15.75" customHeight="1" x14ac:dyDescent="0.25">
      <c r="A275" s="124"/>
      <c r="B275" s="124"/>
      <c r="C275" s="124"/>
      <c r="D275" s="124"/>
      <c r="E275" s="124"/>
      <c r="F275" s="62"/>
      <c r="G275" s="62"/>
      <c r="H275" s="62"/>
      <c r="I275" s="62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</row>
    <row r="276" spans="1:26" ht="15.75" customHeight="1" x14ac:dyDescent="0.25">
      <c r="A276" s="124"/>
      <c r="B276" s="124"/>
      <c r="C276" s="124"/>
      <c r="D276" s="124"/>
      <c r="E276" s="124"/>
      <c r="F276" s="62"/>
      <c r="G276" s="62"/>
      <c r="H276" s="62"/>
      <c r="I276" s="62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</row>
    <row r="277" spans="1:26" ht="15.75" customHeight="1" x14ac:dyDescent="0.25">
      <c r="A277" s="124"/>
      <c r="B277" s="124"/>
      <c r="C277" s="124"/>
      <c r="D277" s="124"/>
      <c r="E277" s="124"/>
      <c r="F277" s="62"/>
      <c r="G277" s="62"/>
      <c r="H277" s="62"/>
      <c r="I277" s="62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</row>
    <row r="278" spans="1:26" ht="15.75" customHeight="1" x14ac:dyDescent="0.25">
      <c r="A278" s="124"/>
      <c r="B278" s="124"/>
      <c r="C278" s="124"/>
      <c r="D278" s="124"/>
      <c r="E278" s="124"/>
      <c r="F278" s="62"/>
      <c r="G278" s="62"/>
      <c r="H278" s="62"/>
      <c r="I278" s="62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</row>
    <row r="279" spans="1:26" ht="15.75" customHeight="1" x14ac:dyDescent="0.25">
      <c r="A279" s="124"/>
      <c r="B279" s="124"/>
      <c r="C279" s="124"/>
      <c r="D279" s="124"/>
      <c r="E279" s="124"/>
      <c r="F279" s="62"/>
      <c r="G279" s="62"/>
      <c r="H279" s="62"/>
      <c r="I279" s="62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</row>
    <row r="280" spans="1:26" ht="15.75" customHeight="1" x14ac:dyDescent="0.25">
      <c r="A280" s="124"/>
      <c r="B280" s="124"/>
      <c r="C280" s="124"/>
      <c r="D280" s="124"/>
      <c r="E280" s="124"/>
      <c r="F280" s="62"/>
      <c r="G280" s="62"/>
      <c r="H280" s="62"/>
      <c r="I280" s="62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</row>
    <row r="281" spans="1:26" ht="15.75" customHeight="1" x14ac:dyDescent="0.25">
      <c r="A281" s="124"/>
      <c r="B281" s="124"/>
      <c r="C281" s="124"/>
      <c r="D281" s="124"/>
      <c r="E281" s="124"/>
      <c r="F281" s="62"/>
      <c r="G281" s="62"/>
      <c r="H281" s="62"/>
      <c r="I281" s="62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</row>
    <row r="282" spans="1:26" ht="15.75" customHeight="1" x14ac:dyDescent="0.25">
      <c r="A282" s="124"/>
      <c r="B282" s="124"/>
      <c r="C282" s="124"/>
      <c r="D282" s="124"/>
      <c r="E282" s="124"/>
      <c r="F282" s="62"/>
      <c r="G282" s="62"/>
      <c r="H282" s="62"/>
      <c r="I282" s="62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</row>
    <row r="283" spans="1:26" ht="15.75" customHeight="1" x14ac:dyDescent="0.25">
      <c r="A283" s="124"/>
      <c r="B283" s="124"/>
      <c r="C283" s="124"/>
      <c r="D283" s="124"/>
      <c r="E283" s="124"/>
      <c r="F283" s="62"/>
      <c r="G283" s="62"/>
      <c r="H283" s="62"/>
      <c r="I283" s="62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</row>
    <row r="284" spans="1:26" ht="15.75" customHeight="1" x14ac:dyDescent="0.25">
      <c r="A284" s="124"/>
      <c r="B284" s="124"/>
      <c r="C284" s="124"/>
      <c r="D284" s="124"/>
      <c r="E284" s="124"/>
      <c r="F284" s="62"/>
      <c r="G284" s="62"/>
      <c r="H284" s="62"/>
      <c r="I284" s="62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</row>
    <row r="285" spans="1:26" ht="15.75" customHeight="1" x14ac:dyDescent="0.25">
      <c r="A285" s="124"/>
      <c r="B285" s="124"/>
      <c r="C285" s="124"/>
      <c r="D285" s="124"/>
      <c r="E285" s="124"/>
      <c r="F285" s="62"/>
      <c r="G285" s="62"/>
      <c r="H285" s="62"/>
      <c r="I285" s="62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</row>
    <row r="286" spans="1:26" ht="15.75" customHeight="1" x14ac:dyDescent="0.25">
      <c r="A286" s="124"/>
      <c r="B286" s="124"/>
      <c r="C286" s="124"/>
      <c r="D286" s="124"/>
      <c r="E286" s="124"/>
      <c r="F286" s="62"/>
      <c r="G286" s="62"/>
      <c r="H286" s="62"/>
      <c r="I286" s="62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</row>
    <row r="287" spans="1:26" ht="15.75" customHeight="1" x14ac:dyDescent="0.25">
      <c r="A287" s="124"/>
      <c r="B287" s="124"/>
      <c r="C287" s="124"/>
      <c r="D287" s="124"/>
      <c r="E287" s="124"/>
      <c r="F287" s="62"/>
      <c r="G287" s="62"/>
      <c r="H287" s="62"/>
      <c r="I287" s="62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</row>
    <row r="288" spans="1:26" ht="15.75" customHeight="1" x14ac:dyDescent="0.25">
      <c r="A288" s="124"/>
      <c r="B288" s="124"/>
      <c r="C288" s="124"/>
      <c r="D288" s="124"/>
      <c r="E288" s="124"/>
      <c r="F288" s="62"/>
      <c r="G288" s="62"/>
      <c r="H288" s="62"/>
      <c r="I288" s="62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</row>
    <row r="289" spans="1:26" ht="15.75" customHeight="1" x14ac:dyDescent="0.25">
      <c r="A289" s="124"/>
      <c r="B289" s="124"/>
      <c r="C289" s="124"/>
      <c r="D289" s="124"/>
      <c r="E289" s="124"/>
      <c r="F289" s="62"/>
      <c r="G289" s="62"/>
      <c r="H289" s="62"/>
      <c r="I289" s="62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</row>
    <row r="290" spans="1:26" ht="15.75" customHeight="1" x14ac:dyDescent="0.25">
      <c r="A290" s="124"/>
      <c r="B290" s="124"/>
      <c r="C290" s="124"/>
      <c r="D290" s="124"/>
      <c r="E290" s="124"/>
      <c r="F290" s="62"/>
      <c r="G290" s="62"/>
      <c r="H290" s="62"/>
      <c r="I290" s="62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</row>
    <row r="291" spans="1:26" ht="15.75" customHeight="1" x14ac:dyDescent="0.25">
      <c r="A291" s="124"/>
      <c r="B291" s="124"/>
      <c r="C291" s="124"/>
      <c r="D291" s="124"/>
      <c r="E291" s="124"/>
      <c r="F291" s="62"/>
      <c r="G291" s="62"/>
      <c r="H291" s="62"/>
      <c r="I291" s="62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</row>
    <row r="292" spans="1:26" ht="15.75" customHeight="1" x14ac:dyDescent="0.25">
      <c r="A292" s="124"/>
      <c r="B292" s="124"/>
      <c r="C292" s="124"/>
      <c r="D292" s="124"/>
      <c r="E292" s="124"/>
      <c r="F292" s="62"/>
      <c r="G292" s="62"/>
      <c r="H292" s="62"/>
      <c r="I292" s="62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</row>
    <row r="293" spans="1:26" ht="15.75" customHeight="1" x14ac:dyDescent="0.25">
      <c r="A293" s="124"/>
      <c r="B293" s="124"/>
      <c r="C293" s="124"/>
      <c r="D293" s="124"/>
      <c r="E293" s="124"/>
      <c r="F293" s="62"/>
      <c r="G293" s="62"/>
      <c r="H293" s="62"/>
      <c r="I293" s="62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</row>
    <row r="294" spans="1:26" ht="15.75" customHeight="1" x14ac:dyDescent="0.25">
      <c r="A294" s="124"/>
      <c r="B294" s="124"/>
      <c r="C294" s="124"/>
      <c r="D294" s="124"/>
      <c r="E294" s="124"/>
      <c r="F294" s="62"/>
      <c r="G294" s="62"/>
      <c r="H294" s="62"/>
      <c r="I294" s="62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</row>
    <row r="295" spans="1:26" ht="15.75" customHeight="1" x14ac:dyDescent="0.25">
      <c r="A295" s="124"/>
      <c r="B295" s="124"/>
      <c r="C295" s="124"/>
      <c r="D295" s="124"/>
      <c r="E295" s="124"/>
      <c r="F295" s="62"/>
      <c r="G295" s="62"/>
      <c r="H295" s="62"/>
      <c r="I295" s="62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</row>
    <row r="296" spans="1:26" ht="15.75" customHeight="1" x14ac:dyDescent="0.25">
      <c r="A296" s="124"/>
      <c r="B296" s="124"/>
      <c r="C296" s="124"/>
      <c r="D296" s="124"/>
      <c r="E296" s="124"/>
      <c r="F296" s="62"/>
      <c r="G296" s="62"/>
      <c r="H296" s="62"/>
      <c r="I296" s="62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</row>
    <row r="297" spans="1:26" ht="15.75" customHeight="1" x14ac:dyDescent="0.25">
      <c r="A297" s="124"/>
      <c r="B297" s="124"/>
      <c r="C297" s="124"/>
      <c r="D297" s="124"/>
      <c r="E297" s="124"/>
      <c r="F297" s="62"/>
      <c r="G297" s="62"/>
      <c r="H297" s="62"/>
      <c r="I297" s="62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</row>
    <row r="298" spans="1:26" ht="15.75" customHeight="1" x14ac:dyDescent="0.25">
      <c r="A298" s="124"/>
      <c r="B298" s="124"/>
      <c r="C298" s="124"/>
      <c r="D298" s="124"/>
      <c r="E298" s="124"/>
      <c r="F298" s="62"/>
      <c r="G298" s="62"/>
      <c r="H298" s="62"/>
      <c r="I298" s="62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</row>
    <row r="299" spans="1:26" ht="15.75" customHeight="1" x14ac:dyDescent="0.25">
      <c r="A299" s="124"/>
      <c r="B299" s="124"/>
      <c r="C299" s="124"/>
      <c r="D299" s="124"/>
      <c r="E299" s="124"/>
      <c r="F299" s="62"/>
      <c r="G299" s="62"/>
      <c r="H299" s="62"/>
      <c r="I299" s="62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</row>
    <row r="300" spans="1:26" ht="15.75" customHeight="1" x14ac:dyDescent="0.25">
      <c r="A300" s="124"/>
      <c r="B300" s="124"/>
      <c r="C300" s="124"/>
      <c r="D300" s="124"/>
      <c r="E300" s="124"/>
      <c r="F300" s="62"/>
      <c r="G300" s="62"/>
      <c r="H300" s="62"/>
      <c r="I300" s="62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</row>
    <row r="301" spans="1:26" ht="15.75" customHeight="1" x14ac:dyDescent="0.25">
      <c r="A301" s="124"/>
      <c r="B301" s="124"/>
      <c r="C301" s="124"/>
      <c r="D301" s="124"/>
      <c r="E301" s="124"/>
      <c r="F301" s="62"/>
      <c r="G301" s="62"/>
      <c r="H301" s="62"/>
      <c r="I301" s="62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</row>
    <row r="302" spans="1:26" ht="15.75" customHeight="1" x14ac:dyDescent="0.25">
      <c r="A302" s="124"/>
      <c r="B302" s="124"/>
      <c r="C302" s="124"/>
      <c r="D302" s="124"/>
      <c r="E302" s="124"/>
      <c r="F302" s="62"/>
      <c r="G302" s="62"/>
      <c r="H302" s="62"/>
      <c r="I302" s="62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</row>
    <row r="303" spans="1:26" ht="15.75" customHeight="1" x14ac:dyDescent="0.25">
      <c r="A303" s="124"/>
      <c r="B303" s="124"/>
      <c r="C303" s="124"/>
      <c r="D303" s="124"/>
      <c r="E303" s="124"/>
      <c r="F303" s="62"/>
      <c r="G303" s="62"/>
      <c r="H303" s="62"/>
      <c r="I303" s="62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</row>
    <row r="304" spans="1:26" ht="15.75" customHeight="1" x14ac:dyDescent="0.25">
      <c r="A304" s="124"/>
      <c r="B304" s="124"/>
      <c r="C304" s="124"/>
      <c r="D304" s="124"/>
      <c r="E304" s="124"/>
      <c r="F304" s="62"/>
      <c r="G304" s="62"/>
      <c r="H304" s="62"/>
      <c r="I304" s="62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</row>
    <row r="305" spans="1:26" ht="15.75" customHeight="1" x14ac:dyDescent="0.25">
      <c r="A305" s="124"/>
      <c r="B305" s="124"/>
      <c r="C305" s="124"/>
      <c r="D305" s="124"/>
      <c r="E305" s="124"/>
      <c r="F305" s="62"/>
      <c r="G305" s="62"/>
      <c r="H305" s="62"/>
      <c r="I305" s="62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</row>
    <row r="306" spans="1:26" ht="15.75" customHeight="1" x14ac:dyDescent="0.25">
      <c r="A306" s="124"/>
      <c r="B306" s="124"/>
      <c r="C306" s="124"/>
      <c r="D306" s="124"/>
      <c r="E306" s="124"/>
      <c r="F306" s="62"/>
      <c r="G306" s="62"/>
      <c r="H306" s="62"/>
      <c r="I306" s="62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</row>
    <row r="307" spans="1:26" ht="15.75" customHeight="1" x14ac:dyDescent="0.25">
      <c r="A307" s="124"/>
      <c r="B307" s="124"/>
      <c r="C307" s="124"/>
      <c r="D307" s="124"/>
      <c r="E307" s="124"/>
      <c r="F307" s="62"/>
      <c r="G307" s="62"/>
      <c r="H307" s="62"/>
      <c r="I307" s="62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</row>
    <row r="308" spans="1:26" ht="15.75" customHeight="1" x14ac:dyDescent="0.25">
      <c r="A308" s="124"/>
      <c r="B308" s="124"/>
      <c r="C308" s="124"/>
      <c r="D308" s="124"/>
      <c r="E308" s="124"/>
      <c r="F308" s="62"/>
      <c r="G308" s="62"/>
      <c r="H308" s="62"/>
      <c r="I308" s="62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</row>
    <row r="309" spans="1:26" ht="15.75" customHeight="1" x14ac:dyDescent="0.25">
      <c r="A309" s="124"/>
      <c r="B309" s="124"/>
      <c r="C309" s="124"/>
      <c r="D309" s="124"/>
      <c r="E309" s="124"/>
      <c r="F309" s="62"/>
      <c r="G309" s="62"/>
      <c r="H309" s="62"/>
      <c r="I309" s="62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</row>
    <row r="310" spans="1:26" ht="15.75" customHeight="1" x14ac:dyDescent="0.25">
      <c r="A310" s="124"/>
      <c r="B310" s="124"/>
      <c r="C310" s="124"/>
      <c r="D310" s="124"/>
      <c r="E310" s="124"/>
      <c r="F310" s="62"/>
      <c r="G310" s="62"/>
      <c r="H310" s="62"/>
      <c r="I310" s="62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</row>
    <row r="311" spans="1:26" ht="15.75" customHeight="1" x14ac:dyDescent="0.25">
      <c r="A311" s="124"/>
      <c r="B311" s="124"/>
      <c r="C311" s="124"/>
      <c r="D311" s="124"/>
      <c r="E311" s="124"/>
      <c r="F311" s="62"/>
      <c r="G311" s="62"/>
      <c r="H311" s="62"/>
      <c r="I311" s="62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</row>
    <row r="312" spans="1:26" ht="15.75" customHeight="1" x14ac:dyDescent="0.25">
      <c r="A312" s="124"/>
      <c r="B312" s="124"/>
      <c r="C312" s="124"/>
      <c r="D312" s="124"/>
      <c r="E312" s="124"/>
      <c r="F312" s="62"/>
      <c r="G312" s="62"/>
      <c r="H312" s="62"/>
      <c r="I312" s="62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</row>
    <row r="313" spans="1:26" ht="15.75" customHeight="1" x14ac:dyDescent="0.25">
      <c r="A313" s="124"/>
      <c r="B313" s="124"/>
      <c r="C313" s="124"/>
      <c r="D313" s="124"/>
      <c r="E313" s="124"/>
      <c r="F313" s="62"/>
      <c r="G313" s="62"/>
      <c r="H313" s="62"/>
      <c r="I313" s="62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</row>
    <row r="314" spans="1:26" ht="15.75" customHeight="1" x14ac:dyDescent="0.25">
      <c r="A314" s="124"/>
      <c r="B314" s="124"/>
      <c r="C314" s="124"/>
      <c r="D314" s="124"/>
      <c r="E314" s="124"/>
      <c r="F314" s="62"/>
      <c r="G314" s="62"/>
      <c r="H314" s="62"/>
      <c r="I314" s="62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</row>
    <row r="315" spans="1:26" ht="15.75" customHeight="1" x14ac:dyDescent="0.25">
      <c r="A315" s="124"/>
      <c r="B315" s="124"/>
      <c r="C315" s="124"/>
      <c r="D315" s="124"/>
      <c r="E315" s="124"/>
      <c r="F315" s="62"/>
      <c r="G315" s="62"/>
      <c r="H315" s="62"/>
      <c r="I315" s="62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</row>
    <row r="316" spans="1:26" ht="15.75" customHeight="1" x14ac:dyDescent="0.25">
      <c r="A316" s="124"/>
      <c r="B316" s="124"/>
      <c r="C316" s="124"/>
      <c r="D316" s="124"/>
      <c r="E316" s="124"/>
      <c r="F316" s="62"/>
      <c r="G316" s="62"/>
      <c r="H316" s="62"/>
      <c r="I316" s="62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</row>
    <row r="317" spans="1:26" ht="15.75" customHeight="1" x14ac:dyDescent="0.25">
      <c r="A317" s="124"/>
      <c r="B317" s="124"/>
      <c r="C317" s="124"/>
      <c r="D317" s="124"/>
      <c r="E317" s="124"/>
      <c r="F317" s="62"/>
      <c r="G317" s="62"/>
      <c r="H317" s="62"/>
      <c r="I317" s="62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</row>
    <row r="318" spans="1:26" ht="15.75" customHeight="1" x14ac:dyDescent="0.25">
      <c r="A318" s="124"/>
      <c r="B318" s="124"/>
      <c r="C318" s="124"/>
      <c r="D318" s="124"/>
      <c r="E318" s="124"/>
      <c r="F318" s="62"/>
      <c r="G318" s="62"/>
      <c r="H318" s="62"/>
      <c r="I318" s="62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</row>
    <row r="319" spans="1:26" ht="15.75" customHeight="1" x14ac:dyDescent="0.25">
      <c r="A319" s="124"/>
      <c r="B319" s="124"/>
      <c r="C319" s="124"/>
      <c r="D319" s="124"/>
      <c r="E319" s="124"/>
      <c r="F319" s="62"/>
      <c r="G319" s="62"/>
      <c r="H319" s="62"/>
      <c r="I319" s="62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</row>
    <row r="320" spans="1:26" ht="15.75" customHeight="1" x14ac:dyDescent="0.25">
      <c r="A320" s="124"/>
      <c r="B320" s="124"/>
      <c r="C320" s="124"/>
      <c r="D320" s="124"/>
      <c r="E320" s="124"/>
      <c r="F320" s="62"/>
      <c r="G320" s="62"/>
      <c r="H320" s="62"/>
      <c r="I320" s="62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</row>
    <row r="321" spans="1:26" ht="15.75" customHeight="1" x14ac:dyDescent="0.25">
      <c r="A321" s="124"/>
      <c r="B321" s="124"/>
      <c r="C321" s="124"/>
      <c r="D321" s="124"/>
      <c r="E321" s="124"/>
      <c r="F321" s="62"/>
      <c r="G321" s="62"/>
      <c r="H321" s="62"/>
      <c r="I321" s="62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</row>
    <row r="322" spans="1:26" ht="15.75" customHeight="1" x14ac:dyDescent="0.25">
      <c r="A322" s="124"/>
      <c r="B322" s="124"/>
      <c r="C322" s="124"/>
      <c r="D322" s="124"/>
      <c r="E322" s="124"/>
      <c r="F322" s="62"/>
      <c r="G322" s="62"/>
      <c r="H322" s="62"/>
      <c r="I322" s="62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</row>
    <row r="323" spans="1:26" ht="15.75" customHeight="1" x14ac:dyDescent="0.25">
      <c r="A323" s="124"/>
      <c r="B323" s="124"/>
      <c r="C323" s="124"/>
      <c r="D323" s="124"/>
      <c r="E323" s="124"/>
      <c r="F323" s="62"/>
      <c r="G323" s="62"/>
      <c r="H323" s="62"/>
      <c r="I323" s="62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</row>
    <row r="324" spans="1:26" ht="15.75" customHeight="1" x14ac:dyDescent="0.25">
      <c r="A324" s="124"/>
      <c r="B324" s="124"/>
      <c r="C324" s="124"/>
      <c r="D324" s="124"/>
      <c r="E324" s="124"/>
      <c r="F324" s="62"/>
      <c r="G324" s="62"/>
      <c r="H324" s="62"/>
      <c r="I324" s="62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</row>
    <row r="325" spans="1:26" ht="15.75" customHeight="1" x14ac:dyDescent="0.25">
      <c r="A325" s="124"/>
      <c r="B325" s="124"/>
      <c r="C325" s="124"/>
      <c r="D325" s="124"/>
      <c r="E325" s="124"/>
      <c r="F325" s="62"/>
      <c r="G325" s="62"/>
      <c r="H325" s="62"/>
      <c r="I325" s="62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</row>
    <row r="326" spans="1:26" ht="15.75" customHeight="1" x14ac:dyDescent="0.25">
      <c r="A326" s="124"/>
      <c r="B326" s="124"/>
      <c r="C326" s="124"/>
      <c r="D326" s="124"/>
      <c r="E326" s="124"/>
      <c r="F326" s="62"/>
      <c r="G326" s="62"/>
      <c r="H326" s="62"/>
      <c r="I326" s="62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</row>
    <row r="327" spans="1:26" ht="15.75" customHeight="1" x14ac:dyDescent="0.25">
      <c r="A327" s="124"/>
      <c r="B327" s="124"/>
      <c r="C327" s="124"/>
      <c r="D327" s="124"/>
      <c r="E327" s="124"/>
      <c r="F327" s="62"/>
      <c r="G327" s="62"/>
      <c r="H327" s="62"/>
      <c r="I327" s="62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</row>
    <row r="328" spans="1:26" ht="15.75" customHeight="1" x14ac:dyDescent="0.25">
      <c r="A328" s="124"/>
      <c r="B328" s="124"/>
      <c r="C328" s="124"/>
      <c r="D328" s="124"/>
      <c r="E328" s="124"/>
      <c r="F328" s="62"/>
      <c r="G328" s="62"/>
      <c r="H328" s="62"/>
      <c r="I328" s="62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</row>
    <row r="329" spans="1:26" ht="15.75" customHeight="1" x14ac:dyDescent="0.25">
      <c r="A329" s="124"/>
      <c r="B329" s="124"/>
      <c r="C329" s="124"/>
      <c r="D329" s="124"/>
      <c r="E329" s="124"/>
      <c r="F329" s="62"/>
      <c r="G329" s="62"/>
      <c r="H329" s="62"/>
      <c r="I329" s="62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</row>
    <row r="330" spans="1:26" ht="15.75" customHeight="1" x14ac:dyDescent="0.25">
      <c r="A330" s="124"/>
      <c r="B330" s="124"/>
      <c r="C330" s="124"/>
      <c r="D330" s="124"/>
      <c r="E330" s="124"/>
      <c r="F330" s="62"/>
      <c r="G330" s="62"/>
      <c r="H330" s="62"/>
      <c r="I330" s="62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</row>
    <row r="331" spans="1:26" ht="15.75" customHeight="1" x14ac:dyDescent="0.25">
      <c r="A331" s="124"/>
      <c r="B331" s="124"/>
      <c r="C331" s="124"/>
      <c r="D331" s="124"/>
      <c r="E331" s="124"/>
      <c r="F331" s="62"/>
      <c r="G331" s="62"/>
      <c r="H331" s="62"/>
      <c r="I331" s="62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</row>
    <row r="332" spans="1:26" ht="15.75" customHeight="1" x14ac:dyDescent="0.25">
      <c r="A332" s="124"/>
      <c r="B332" s="124"/>
      <c r="C332" s="124"/>
      <c r="D332" s="124"/>
      <c r="E332" s="124"/>
      <c r="F332" s="62"/>
      <c r="G332" s="62"/>
      <c r="H332" s="62"/>
      <c r="I332" s="62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</row>
    <row r="333" spans="1:26" ht="15.75" customHeight="1" x14ac:dyDescent="0.25">
      <c r="A333" s="124"/>
      <c r="B333" s="124"/>
      <c r="C333" s="124"/>
      <c r="D333" s="124"/>
      <c r="E333" s="124"/>
      <c r="F333" s="62"/>
      <c r="G333" s="62"/>
      <c r="H333" s="62"/>
      <c r="I333" s="62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</row>
    <row r="334" spans="1:26" ht="15.75" customHeight="1" x14ac:dyDescent="0.25">
      <c r="A334" s="124"/>
      <c r="B334" s="124"/>
      <c r="C334" s="124"/>
      <c r="D334" s="124"/>
      <c r="E334" s="124"/>
      <c r="F334" s="62"/>
      <c r="G334" s="62"/>
      <c r="H334" s="62"/>
      <c r="I334" s="62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</row>
    <row r="335" spans="1:26" ht="15.75" customHeight="1" x14ac:dyDescent="0.25">
      <c r="A335" s="124"/>
      <c r="B335" s="124"/>
      <c r="C335" s="124"/>
      <c r="D335" s="124"/>
      <c r="E335" s="124"/>
      <c r="F335" s="62"/>
      <c r="G335" s="62"/>
      <c r="H335" s="62"/>
      <c r="I335" s="62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</row>
    <row r="336" spans="1:26" ht="15.75" customHeight="1" x14ac:dyDescent="0.25">
      <c r="A336" s="124"/>
      <c r="B336" s="124"/>
      <c r="C336" s="124"/>
      <c r="D336" s="124"/>
      <c r="E336" s="124"/>
      <c r="F336" s="62"/>
      <c r="G336" s="62"/>
      <c r="H336" s="62"/>
      <c r="I336" s="62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</row>
    <row r="337" spans="1:26" ht="15.75" customHeight="1" x14ac:dyDescent="0.25">
      <c r="A337" s="124"/>
      <c r="B337" s="124"/>
      <c r="C337" s="124"/>
      <c r="D337" s="124"/>
      <c r="E337" s="124"/>
      <c r="F337" s="62"/>
      <c r="G337" s="62"/>
      <c r="H337" s="62"/>
      <c r="I337" s="62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</row>
    <row r="338" spans="1:26" ht="15.75" customHeight="1" x14ac:dyDescent="0.25">
      <c r="A338" s="124"/>
      <c r="B338" s="124"/>
      <c r="C338" s="124"/>
      <c r="D338" s="124"/>
      <c r="E338" s="124"/>
      <c r="F338" s="62"/>
      <c r="G338" s="62"/>
      <c r="H338" s="62"/>
      <c r="I338" s="62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</row>
    <row r="339" spans="1:26" ht="15.75" customHeight="1" x14ac:dyDescent="0.25">
      <c r="A339" s="124"/>
      <c r="B339" s="124"/>
      <c r="C339" s="124"/>
      <c r="D339" s="124"/>
      <c r="E339" s="124"/>
      <c r="F339" s="62"/>
      <c r="G339" s="62"/>
      <c r="H339" s="62"/>
      <c r="I339" s="62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</row>
    <row r="340" spans="1:26" ht="15.75" customHeight="1" x14ac:dyDescent="0.25">
      <c r="A340" s="124"/>
      <c r="B340" s="124"/>
      <c r="C340" s="124"/>
      <c r="D340" s="124"/>
      <c r="E340" s="124"/>
      <c r="F340" s="62"/>
      <c r="G340" s="62"/>
      <c r="H340" s="62"/>
      <c r="I340" s="62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</row>
    <row r="341" spans="1:26" ht="15.75" customHeight="1" x14ac:dyDescent="0.25">
      <c r="A341" s="124"/>
      <c r="B341" s="124"/>
      <c r="C341" s="124"/>
      <c r="D341" s="124"/>
      <c r="E341" s="124"/>
      <c r="F341" s="62"/>
      <c r="G341" s="62"/>
      <c r="H341" s="62"/>
      <c r="I341" s="62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</row>
    <row r="342" spans="1:26" ht="15.75" customHeight="1" x14ac:dyDescent="0.25">
      <c r="A342" s="124"/>
      <c r="B342" s="124"/>
      <c r="C342" s="124"/>
      <c r="D342" s="124"/>
      <c r="E342" s="124"/>
      <c r="F342" s="62"/>
      <c r="G342" s="62"/>
      <c r="H342" s="62"/>
      <c r="I342" s="62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</row>
    <row r="343" spans="1:26" ht="15.75" customHeight="1" x14ac:dyDescent="0.25">
      <c r="A343" s="124"/>
      <c r="B343" s="124"/>
      <c r="C343" s="124"/>
      <c r="D343" s="124"/>
      <c r="E343" s="124"/>
      <c r="F343" s="62"/>
      <c r="G343" s="62"/>
      <c r="H343" s="62"/>
      <c r="I343" s="62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</row>
    <row r="344" spans="1:26" ht="15.75" customHeight="1" x14ac:dyDescent="0.25">
      <c r="A344" s="124"/>
      <c r="B344" s="124"/>
      <c r="C344" s="124"/>
      <c r="D344" s="124"/>
      <c r="E344" s="124"/>
      <c r="F344" s="62"/>
      <c r="G344" s="62"/>
      <c r="H344" s="62"/>
      <c r="I344" s="62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</row>
    <row r="345" spans="1:26" ht="15.75" customHeight="1" x14ac:dyDescent="0.25">
      <c r="A345" s="124"/>
      <c r="B345" s="124"/>
      <c r="C345" s="124"/>
      <c r="D345" s="124"/>
      <c r="E345" s="124"/>
      <c r="F345" s="62"/>
      <c r="G345" s="62"/>
      <c r="H345" s="62"/>
      <c r="I345" s="62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</row>
    <row r="346" spans="1:26" ht="15.75" customHeight="1" x14ac:dyDescent="0.25">
      <c r="A346" s="124"/>
      <c r="B346" s="124"/>
      <c r="C346" s="124"/>
      <c r="D346" s="124"/>
      <c r="E346" s="124"/>
      <c r="F346" s="62"/>
      <c r="G346" s="62"/>
      <c r="H346" s="62"/>
      <c r="I346" s="62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</row>
    <row r="347" spans="1:26" ht="15.75" customHeight="1" x14ac:dyDescent="0.25">
      <c r="A347" s="124"/>
      <c r="B347" s="124"/>
      <c r="C347" s="124"/>
      <c r="D347" s="124"/>
      <c r="E347" s="124"/>
      <c r="F347" s="62"/>
      <c r="G347" s="62"/>
      <c r="H347" s="62"/>
      <c r="I347" s="62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</row>
    <row r="348" spans="1:26" ht="15.75" customHeight="1" x14ac:dyDescent="0.25">
      <c r="A348" s="124"/>
      <c r="B348" s="124"/>
      <c r="C348" s="124"/>
      <c r="D348" s="124"/>
      <c r="E348" s="124"/>
      <c r="F348" s="62"/>
      <c r="G348" s="62"/>
      <c r="H348" s="62"/>
      <c r="I348" s="62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</row>
    <row r="349" spans="1:26" ht="15.75" customHeight="1" x14ac:dyDescent="0.25">
      <c r="A349" s="124"/>
      <c r="B349" s="124"/>
      <c r="C349" s="124"/>
      <c r="D349" s="124"/>
      <c r="E349" s="124"/>
      <c r="F349" s="62"/>
      <c r="G349" s="62"/>
      <c r="H349" s="62"/>
      <c r="I349" s="62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</row>
    <row r="350" spans="1:26" ht="15.75" customHeight="1" x14ac:dyDescent="0.25">
      <c r="A350" s="124"/>
      <c r="B350" s="124"/>
      <c r="C350" s="124"/>
      <c r="D350" s="124"/>
      <c r="E350" s="124"/>
      <c r="F350" s="62"/>
      <c r="G350" s="62"/>
      <c r="H350" s="62"/>
      <c r="I350" s="62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</row>
    <row r="351" spans="1:26" ht="15.75" customHeight="1" x14ac:dyDescent="0.25">
      <c r="A351" s="124"/>
      <c r="B351" s="124"/>
      <c r="C351" s="124"/>
      <c r="D351" s="124"/>
      <c r="E351" s="124"/>
      <c r="F351" s="62"/>
      <c r="G351" s="62"/>
      <c r="H351" s="62"/>
      <c r="I351" s="62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</row>
    <row r="352" spans="1:26" ht="15.75" customHeight="1" x14ac:dyDescent="0.25">
      <c r="A352" s="124"/>
      <c r="B352" s="124"/>
      <c r="C352" s="124"/>
      <c r="D352" s="124"/>
      <c r="E352" s="124"/>
      <c r="F352" s="62"/>
      <c r="G352" s="62"/>
      <c r="H352" s="62"/>
      <c r="I352" s="62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</row>
    <row r="353" spans="1:26" ht="15.75" customHeight="1" x14ac:dyDescent="0.25">
      <c r="A353" s="124"/>
      <c r="B353" s="124"/>
      <c r="C353" s="124"/>
      <c r="D353" s="124"/>
      <c r="E353" s="124"/>
      <c r="F353" s="62"/>
      <c r="G353" s="62"/>
      <c r="H353" s="62"/>
      <c r="I353" s="62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</row>
    <row r="354" spans="1:26" ht="15.75" customHeight="1" x14ac:dyDescent="0.25">
      <c r="A354" s="124"/>
      <c r="B354" s="124"/>
      <c r="C354" s="124"/>
      <c r="D354" s="124"/>
      <c r="E354" s="124"/>
      <c r="F354" s="62"/>
      <c r="G354" s="62"/>
      <c r="H354" s="62"/>
      <c r="I354" s="62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</row>
    <row r="355" spans="1:26" ht="15.75" customHeight="1" x14ac:dyDescent="0.25">
      <c r="A355" s="124"/>
      <c r="B355" s="124"/>
      <c r="C355" s="124"/>
      <c r="D355" s="124"/>
      <c r="E355" s="124"/>
      <c r="F355" s="62"/>
      <c r="G355" s="62"/>
      <c r="H355" s="62"/>
      <c r="I355" s="62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</row>
    <row r="356" spans="1:26" ht="15.75" customHeight="1" x14ac:dyDescent="0.25">
      <c r="A356" s="124"/>
      <c r="B356" s="124"/>
      <c r="C356" s="124"/>
      <c r="D356" s="124"/>
      <c r="E356" s="124"/>
      <c r="F356" s="62"/>
      <c r="G356" s="62"/>
      <c r="H356" s="62"/>
      <c r="I356" s="62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</row>
    <row r="357" spans="1:26" ht="15.75" customHeight="1" x14ac:dyDescent="0.25">
      <c r="A357" s="124"/>
      <c r="B357" s="124"/>
      <c r="C357" s="124"/>
      <c r="D357" s="124"/>
      <c r="E357" s="124"/>
      <c r="F357" s="62"/>
      <c r="G357" s="62"/>
      <c r="H357" s="62"/>
      <c r="I357" s="62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</row>
    <row r="358" spans="1:26" ht="15.75" customHeight="1" x14ac:dyDescent="0.25">
      <c r="A358" s="124"/>
      <c r="B358" s="124"/>
      <c r="C358" s="124"/>
      <c r="D358" s="124"/>
      <c r="E358" s="124"/>
      <c r="F358" s="62"/>
      <c r="G358" s="62"/>
      <c r="H358" s="62"/>
      <c r="I358" s="62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</row>
    <row r="359" spans="1:26" ht="15.75" customHeight="1" x14ac:dyDescent="0.25">
      <c r="A359" s="124"/>
      <c r="B359" s="124"/>
      <c r="C359" s="124"/>
      <c r="D359" s="124"/>
      <c r="E359" s="124"/>
      <c r="F359" s="62"/>
      <c r="G359" s="62"/>
      <c r="H359" s="62"/>
      <c r="I359" s="62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</row>
    <row r="360" spans="1:26" ht="15.75" customHeight="1" x14ac:dyDescent="0.25">
      <c r="A360" s="124"/>
      <c r="B360" s="124"/>
      <c r="C360" s="124"/>
      <c r="D360" s="124"/>
      <c r="E360" s="124"/>
      <c r="F360" s="62"/>
      <c r="G360" s="62"/>
      <c r="H360" s="62"/>
      <c r="I360" s="62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</row>
    <row r="361" spans="1:26" ht="15.75" customHeight="1" x14ac:dyDescent="0.25">
      <c r="A361" s="124"/>
      <c r="B361" s="124"/>
      <c r="C361" s="124"/>
      <c r="D361" s="124"/>
      <c r="E361" s="124"/>
      <c r="F361" s="62"/>
      <c r="G361" s="62"/>
      <c r="H361" s="62"/>
      <c r="I361" s="62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</row>
    <row r="362" spans="1:26" ht="15.75" customHeight="1" x14ac:dyDescent="0.25">
      <c r="A362" s="124"/>
      <c r="B362" s="124"/>
      <c r="C362" s="124"/>
      <c r="D362" s="124"/>
      <c r="E362" s="124"/>
      <c r="F362" s="62"/>
      <c r="G362" s="62"/>
      <c r="H362" s="62"/>
      <c r="I362" s="62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</row>
    <row r="363" spans="1:26" ht="15.75" customHeight="1" x14ac:dyDescent="0.25">
      <c r="A363" s="124"/>
      <c r="B363" s="124"/>
      <c r="C363" s="124"/>
      <c r="D363" s="124"/>
      <c r="E363" s="124"/>
      <c r="F363" s="62"/>
      <c r="G363" s="62"/>
      <c r="H363" s="62"/>
      <c r="I363" s="62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</row>
    <row r="364" spans="1:26" ht="15.75" customHeight="1" x14ac:dyDescent="0.25">
      <c r="A364" s="124"/>
      <c r="B364" s="124"/>
      <c r="C364" s="124"/>
      <c r="D364" s="124"/>
      <c r="E364" s="124"/>
      <c r="F364" s="62"/>
      <c r="G364" s="62"/>
      <c r="H364" s="62"/>
      <c r="I364" s="62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</row>
    <row r="365" spans="1:26" ht="15.75" customHeight="1" x14ac:dyDescent="0.25">
      <c r="A365" s="124"/>
      <c r="B365" s="124"/>
      <c r="C365" s="124"/>
      <c r="D365" s="124"/>
      <c r="E365" s="124"/>
      <c r="F365" s="62"/>
      <c r="G365" s="62"/>
      <c r="H365" s="62"/>
      <c r="I365" s="62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</row>
    <row r="366" spans="1:26" ht="15.75" customHeight="1" x14ac:dyDescent="0.25">
      <c r="A366" s="124"/>
      <c r="B366" s="124"/>
      <c r="C366" s="124"/>
      <c r="D366" s="124"/>
      <c r="E366" s="124"/>
      <c r="F366" s="62"/>
      <c r="G366" s="62"/>
      <c r="H366" s="62"/>
      <c r="I366" s="62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</row>
    <row r="367" spans="1:26" ht="15.75" customHeight="1" x14ac:dyDescent="0.25">
      <c r="A367" s="124"/>
      <c r="B367" s="124"/>
      <c r="C367" s="124"/>
      <c r="D367" s="124"/>
      <c r="E367" s="124"/>
      <c r="F367" s="62"/>
      <c r="G367" s="62"/>
      <c r="H367" s="62"/>
      <c r="I367" s="62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</row>
    <row r="368" spans="1:26" ht="15.75" customHeight="1" x14ac:dyDescent="0.25">
      <c r="A368" s="124"/>
      <c r="B368" s="124"/>
      <c r="C368" s="124"/>
      <c r="D368" s="124"/>
      <c r="E368" s="124"/>
      <c r="F368" s="62"/>
      <c r="G368" s="62"/>
      <c r="H368" s="62"/>
      <c r="I368" s="62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</row>
    <row r="369" spans="1:26" ht="15.75" customHeight="1" x14ac:dyDescent="0.25">
      <c r="A369" s="124"/>
      <c r="B369" s="124"/>
      <c r="C369" s="124"/>
      <c r="D369" s="124"/>
      <c r="E369" s="124"/>
      <c r="F369" s="62"/>
      <c r="G369" s="62"/>
      <c r="H369" s="62"/>
      <c r="I369" s="62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</row>
    <row r="370" spans="1:26" ht="15.75" customHeight="1" x14ac:dyDescent="0.25">
      <c r="A370" s="124"/>
      <c r="B370" s="124"/>
      <c r="C370" s="124"/>
      <c r="D370" s="124"/>
      <c r="E370" s="124"/>
      <c r="F370" s="62"/>
      <c r="G370" s="62"/>
      <c r="H370" s="62"/>
      <c r="I370" s="62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</row>
    <row r="371" spans="1:26" ht="15.75" customHeight="1" x14ac:dyDescent="0.25">
      <c r="A371" s="124"/>
      <c r="B371" s="124"/>
      <c r="C371" s="124"/>
      <c r="D371" s="124"/>
      <c r="E371" s="124"/>
      <c r="F371" s="62"/>
      <c r="G371" s="62"/>
      <c r="H371" s="62"/>
      <c r="I371" s="62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</row>
    <row r="372" spans="1:26" ht="15.75" customHeight="1" x14ac:dyDescent="0.25">
      <c r="A372" s="124"/>
      <c r="B372" s="124"/>
      <c r="C372" s="124"/>
      <c r="D372" s="124"/>
      <c r="E372" s="124"/>
      <c r="F372" s="62"/>
      <c r="G372" s="62"/>
      <c r="H372" s="62"/>
      <c r="I372" s="62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</row>
    <row r="373" spans="1:26" ht="15.75" customHeight="1" x14ac:dyDescent="0.25">
      <c r="A373" s="124"/>
      <c r="B373" s="124"/>
      <c r="C373" s="124"/>
      <c r="D373" s="124"/>
      <c r="E373" s="124"/>
      <c r="F373" s="62"/>
      <c r="G373" s="62"/>
      <c r="H373" s="62"/>
      <c r="I373" s="62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</row>
    <row r="374" spans="1:26" ht="15.75" customHeight="1" x14ac:dyDescent="0.25">
      <c r="A374" s="124"/>
      <c r="B374" s="124"/>
      <c r="C374" s="124"/>
      <c r="D374" s="124"/>
      <c r="E374" s="124"/>
      <c r="F374" s="62"/>
      <c r="G374" s="62"/>
      <c r="H374" s="62"/>
      <c r="I374" s="62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</row>
    <row r="375" spans="1:26" ht="15.75" customHeight="1" x14ac:dyDescent="0.25">
      <c r="A375" s="124"/>
      <c r="B375" s="124"/>
      <c r="C375" s="124"/>
      <c r="D375" s="124"/>
      <c r="E375" s="124"/>
      <c r="F375" s="62"/>
      <c r="G375" s="62"/>
      <c r="H375" s="62"/>
      <c r="I375" s="62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</row>
    <row r="376" spans="1:26" ht="15.75" customHeight="1" x14ac:dyDescent="0.25">
      <c r="A376" s="124"/>
      <c r="B376" s="124"/>
      <c r="C376" s="124"/>
      <c r="D376" s="124"/>
      <c r="E376" s="124"/>
      <c r="F376" s="62"/>
      <c r="G376" s="62"/>
      <c r="H376" s="62"/>
      <c r="I376" s="62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</row>
    <row r="377" spans="1:26" ht="15.75" customHeight="1" x14ac:dyDescent="0.25">
      <c r="A377" s="124"/>
      <c r="B377" s="124"/>
      <c r="C377" s="124"/>
      <c r="D377" s="124"/>
      <c r="E377" s="124"/>
      <c r="F377" s="62"/>
      <c r="G377" s="62"/>
      <c r="H377" s="62"/>
      <c r="I377" s="62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</row>
    <row r="378" spans="1:26" ht="15.75" customHeight="1" x14ac:dyDescent="0.25">
      <c r="A378" s="124"/>
      <c r="B378" s="124"/>
      <c r="C378" s="124"/>
      <c r="D378" s="124"/>
      <c r="E378" s="124"/>
      <c r="F378" s="62"/>
      <c r="G378" s="62"/>
      <c r="H378" s="62"/>
      <c r="I378" s="62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</row>
    <row r="379" spans="1:26" ht="15.75" customHeight="1" x14ac:dyDescent="0.25">
      <c r="A379" s="124"/>
      <c r="B379" s="124"/>
      <c r="C379" s="124"/>
      <c r="D379" s="124"/>
      <c r="E379" s="124"/>
      <c r="F379" s="62"/>
      <c r="G379" s="62"/>
      <c r="H379" s="62"/>
      <c r="I379" s="62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</row>
    <row r="380" spans="1:26" ht="15.75" customHeight="1" x14ac:dyDescent="0.25">
      <c r="A380" s="124"/>
      <c r="B380" s="124"/>
      <c r="C380" s="124"/>
      <c r="D380" s="124"/>
      <c r="E380" s="124"/>
      <c r="F380" s="62"/>
      <c r="G380" s="62"/>
      <c r="H380" s="62"/>
      <c r="I380" s="62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</row>
    <row r="381" spans="1:26" ht="15.75" customHeight="1" x14ac:dyDescent="0.25">
      <c r="A381" s="124"/>
      <c r="B381" s="124"/>
      <c r="C381" s="124"/>
      <c r="D381" s="124"/>
      <c r="E381" s="124"/>
      <c r="F381" s="62"/>
      <c r="G381" s="62"/>
      <c r="H381" s="62"/>
      <c r="I381" s="62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</row>
    <row r="382" spans="1:26" ht="15.75" customHeight="1" x14ac:dyDescent="0.25">
      <c r="A382" s="124"/>
      <c r="B382" s="124"/>
      <c r="C382" s="124"/>
      <c r="D382" s="124"/>
      <c r="E382" s="124"/>
      <c r="F382" s="62"/>
      <c r="G382" s="62"/>
      <c r="H382" s="62"/>
      <c r="I382" s="62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</row>
    <row r="383" spans="1:26" ht="15.75" customHeight="1" x14ac:dyDescent="0.25">
      <c r="A383" s="124"/>
      <c r="B383" s="124"/>
      <c r="C383" s="124"/>
      <c r="D383" s="124"/>
      <c r="E383" s="124"/>
      <c r="F383" s="62"/>
      <c r="G383" s="62"/>
      <c r="H383" s="62"/>
      <c r="I383" s="62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</row>
    <row r="384" spans="1:26" ht="15.75" customHeight="1" x14ac:dyDescent="0.25">
      <c r="A384" s="124"/>
      <c r="B384" s="124"/>
      <c r="C384" s="124"/>
      <c r="D384" s="124"/>
      <c r="E384" s="124"/>
      <c r="F384" s="62"/>
      <c r="G384" s="62"/>
      <c r="H384" s="62"/>
      <c r="I384" s="62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</row>
    <row r="385" spans="1:26" ht="15.75" customHeight="1" x14ac:dyDescent="0.25">
      <c r="A385" s="124"/>
      <c r="B385" s="124"/>
      <c r="C385" s="124"/>
      <c r="D385" s="124"/>
      <c r="E385" s="124"/>
      <c r="F385" s="62"/>
      <c r="G385" s="62"/>
      <c r="H385" s="62"/>
      <c r="I385" s="62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</row>
    <row r="386" spans="1:26" ht="15.75" customHeight="1" x14ac:dyDescent="0.25">
      <c r="A386" s="124"/>
      <c r="B386" s="124"/>
      <c r="C386" s="124"/>
      <c r="D386" s="124"/>
      <c r="E386" s="124"/>
      <c r="F386" s="62"/>
      <c r="G386" s="62"/>
      <c r="H386" s="62"/>
      <c r="I386" s="62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</row>
    <row r="387" spans="1:26" ht="15.75" customHeight="1" x14ac:dyDescent="0.25">
      <c r="A387" s="124"/>
      <c r="B387" s="124"/>
      <c r="C387" s="124"/>
      <c r="D387" s="124"/>
      <c r="E387" s="124"/>
      <c r="F387" s="62"/>
      <c r="G387" s="62"/>
      <c r="H387" s="62"/>
      <c r="I387" s="62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</row>
    <row r="388" spans="1:26" ht="15.75" customHeight="1" x14ac:dyDescent="0.25">
      <c r="A388" s="124"/>
      <c r="B388" s="124"/>
      <c r="C388" s="124"/>
      <c r="D388" s="124"/>
      <c r="E388" s="124"/>
      <c r="F388" s="62"/>
      <c r="G388" s="62"/>
      <c r="H388" s="62"/>
      <c r="I388" s="62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</row>
    <row r="389" spans="1:26" ht="15.75" customHeight="1" x14ac:dyDescent="0.25">
      <c r="A389" s="124"/>
      <c r="B389" s="124"/>
      <c r="C389" s="124"/>
      <c r="D389" s="124"/>
      <c r="E389" s="124"/>
      <c r="F389" s="62"/>
      <c r="G389" s="62"/>
      <c r="H389" s="62"/>
      <c r="I389" s="62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</row>
    <row r="390" spans="1:26" ht="15.75" customHeight="1" x14ac:dyDescent="0.25">
      <c r="A390" s="124"/>
      <c r="B390" s="124"/>
      <c r="C390" s="124"/>
      <c r="D390" s="124"/>
      <c r="E390" s="124"/>
      <c r="F390" s="62"/>
      <c r="G390" s="62"/>
      <c r="H390" s="62"/>
      <c r="I390" s="62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</row>
    <row r="391" spans="1:26" ht="15.75" customHeight="1" x14ac:dyDescent="0.25">
      <c r="A391" s="124"/>
      <c r="B391" s="124"/>
      <c r="C391" s="124"/>
      <c r="D391" s="124"/>
      <c r="E391" s="124"/>
      <c r="F391" s="62"/>
      <c r="G391" s="62"/>
      <c r="H391" s="62"/>
      <c r="I391" s="62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</row>
    <row r="392" spans="1:26" ht="15.75" customHeight="1" x14ac:dyDescent="0.25">
      <c r="A392" s="124"/>
      <c r="B392" s="124"/>
      <c r="C392" s="124"/>
      <c r="D392" s="124"/>
      <c r="E392" s="124"/>
      <c r="F392" s="62"/>
      <c r="G392" s="62"/>
      <c r="H392" s="62"/>
      <c r="I392" s="62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</row>
    <row r="393" spans="1:26" ht="15.75" customHeight="1" x14ac:dyDescent="0.25">
      <c r="A393" s="124"/>
      <c r="B393" s="124"/>
      <c r="C393" s="124"/>
      <c r="D393" s="124"/>
      <c r="E393" s="124"/>
      <c r="F393" s="62"/>
      <c r="G393" s="62"/>
      <c r="H393" s="62"/>
      <c r="I393" s="62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</row>
    <row r="394" spans="1:26" ht="15.75" customHeight="1" x14ac:dyDescent="0.25">
      <c r="A394" s="124"/>
      <c r="B394" s="124"/>
      <c r="C394" s="124"/>
      <c r="D394" s="124"/>
      <c r="E394" s="124"/>
      <c r="F394" s="62"/>
      <c r="G394" s="62"/>
      <c r="H394" s="62"/>
      <c r="I394" s="62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</row>
    <row r="395" spans="1:26" ht="15.75" customHeight="1" x14ac:dyDescent="0.25">
      <c r="A395" s="124"/>
      <c r="B395" s="124"/>
      <c r="C395" s="124"/>
      <c r="D395" s="124"/>
      <c r="E395" s="124"/>
      <c r="F395" s="62"/>
      <c r="G395" s="62"/>
      <c r="H395" s="62"/>
      <c r="I395" s="62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</row>
    <row r="396" spans="1:26" ht="15.75" customHeight="1" x14ac:dyDescent="0.25">
      <c r="A396" s="124"/>
      <c r="B396" s="124"/>
      <c r="C396" s="124"/>
      <c r="D396" s="124"/>
      <c r="E396" s="124"/>
      <c r="F396" s="62"/>
      <c r="G396" s="62"/>
      <c r="H396" s="62"/>
      <c r="I396" s="62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</row>
    <row r="397" spans="1:26" ht="15.75" customHeight="1" x14ac:dyDescent="0.25">
      <c r="A397" s="124"/>
      <c r="B397" s="124"/>
      <c r="C397" s="124"/>
      <c r="D397" s="124"/>
      <c r="E397" s="124"/>
      <c r="F397" s="62"/>
      <c r="G397" s="62"/>
      <c r="H397" s="62"/>
      <c r="I397" s="62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</row>
    <row r="398" spans="1:26" ht="15.75" customHeight="1" x14ac:dyDescent="0.25">
      <c r="A398" s="124"/>
      <c r="B398" s="124"/>
      <c r="C398" s="124"/>
      <c r="D398" s="124"/>
      <c r="E398" s="124"/>
      <c r="F398" s="62"/>
      <c r="G398" s="62"/>
      <c r="H398" s="62"/>
      <c r="I398" s="62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</row>
    <row r="399" spans="1:26" ht="15.75" customHeight="1" x14ac:dyDescent="0.25">
      <c r="A399" s="124"/>
      <c r="B399" s="124"/>
      <c r="C399" s="124"/>
      <c r="D399" s="124"/>
      <c r="E399" s="124"/>
      <c r="F399" s="62"/>
      <c r="G399" s="62"/>
      <c r="H399" s="62"/>
      <c r="I399" s="62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</row>
    <row r="400" spans="1:26" ht="15.75" customHeight="1" x14ac:dyDescent="0.25">
      <c r="A400" s="124"/>
      <c r="B400" s="124"/>
      <c r="C400" s="124"/>
      <c r="D400" s="124"/>
      <c r="E400" s="124"/>
      <c r="F400" s="62"/>
      <c r="G400" s="62"/>
      <c r="H400" s="62"/>
      <c r="I400" s="62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</row>
    <row r="401" spans="1:26" ht="15.75" customHeight="1" x14ac:dyDescent="0.25">
      <c r="A401" s="124"/>
      <c r="B401" s="124"/>
      <c r="C401" s="124"/>
      <c r="D401" s="124"/>
      <c r="E401" s="124"/>
      <c r="F401" s="62"/>
      <c r="G401" s="62"/>
      <c r="H401" s="62"/>
      <c r="I401" s="62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</row>
    <row r="402" spans="1:26" ht="15.75" customHeight="1" x14ac:dyDescent="0.25">
      <c r="A402" s="124"/>
      <c r="B402" s="124"/>
      <c r="C402" s="124"/>
      <c r="D402" s="124"/>
      <c r="E402" s="124"/>
      <c r="F402" s="62"/>
      <c r="G402" s="62"/>
      <c r="H402" s="62"/>
      <c r="I402" s="62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</row>
    <row r="403" spans="1:26" ht="15.75" customHeight="1" x14ac:dyDescent="0.25">
      <c r="A403" s="124"/>
      <c r="B403" s="124"/>
      <c r="C403" s="124"/>
      <c r="D403" s="124"/>
      <c r="E403" s="124"/>
      <c r="F403" s="62"/>
      <c r="G403" s="62"/>
      <c r="H403" s="62"/>
      <c r="I403" s="62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</row>
    <row r="404" spans="1:26" ht="15.75" customHeight="1" x14ac:dyDescent="0.25">
      <c r="A404" s="124"/>
      <c r="B404" s="124"/>
      <c r="C404" s="124"/>
      <c r="D404" s="124"/>
      <c r="E404" s="124"/>
      <c r="F404" s="62"/>
      <c r="G404" s="62"/>
      <c r="H404" s="62"/>
      <c r="I404" s="62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</row>
    <row r="405" spans="1:26" ht="15.75" customHeight="1" x14ac:dyDescent="0.25">
      <c r="A405" s="124"/>
      <c r="B405" s="124"/>
      <c r="C405" s="124"/>
      <c r="D405" s="124"/>
      <c r="E405" s="124"/>
      <c r="F405" s="62"/>
      <c r="G405" s="62"/>
      <c r="H405" s="62"/>
      <c r="I405" s="62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</row>
    <row r="406" spans="1:26" ht="15.75" customHeight="1" x14ac:dyDescent="0.25">
      <c r="A406" s="124"/>
      <c r="B406" s="124"/>
      <c r="C406" s="124"/>
      <c r="D406" s="124"/>
      <c r="E406" s="124"/>
      <c r="F406" s="62"/>
      <c r="G406" s="62"/>
      <c r="H406" s="62"/>
      <c r="I406" s="62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</row>
    <row r="407" spans="1:26" ht="15.75" customHeight="1" x14ac:dyDescent="0.25">
      <c r="A407" s="124"/>
      <c r="B407" s="124"/>
      <c r="C407" s="124"/>
      <c r="D407" s="124"/>
      <c r="E407" s="124"/>
      <c r="F407" s="62"/>
      <c r="G407" s="62"/>
      <c r="H407" s="62"/>
      <c r="I407" s="62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</row>
    <row r="408" spans="1:26" ht="15.75" customHeight="1" x14ac:dyDescent="0.25">
      <c r="A408" s="124"/>
      <c r="B408" s="124"/>
      <c r="C408" s="124"/>
      <c r="D408" s="124"/>
      <c r="E408" s="124"/>
      <c r="F408" s="62"/>
      <c r="G408" s="62"/>
      <c r="H408" s="62"/>
      <c r="I408" s="62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</row>
    <row r="409" spans="1:26" ht="15.75" customHeight="1" x14ac:dyDescent="0.25">
      <c r="A409" s="124"/>
      <c r="B409" s="124"/>
      <c r="C409" s="124"/>
      <c r="D409" s="124"/>
      <c r="E409" s="124"/>
      <c r="F409" s="62"/>
      <c r="G409" s="62"/>
      <c r="H409" s="62"/>
      <c r="I409" s="62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</row>
    <row r="410" spans="1:26" ht="15.75" customHeight="1" x14ac:dyDescent="0.25">
      <c r="A410" s="124"/>
      <c r="B410" s="124"/>
      <c r="C410" s="124"/>
      <c r="D410" s="124"/>
      <c r="E410" s="124"/>
      <c r="F410" s="62"/>
      <c r="G410" s="62"/>
      <c r="H410" s="62"/>
      <c r="I410" s="62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</row>
    <row r="411" spans="1:26" ht="15.75" customHeight="1" x14ac:dyDescent="0.25">
      <c r="A411" s="124"/>
      <c r="B411" s="124"/>
      <c r="C411" s="124"/>
      <c r="D411" s="124"/>
      <c r="E411" s="124"/>
      <c r="F411" s="62"/>
      <c r="G411" s="62"/>
      <c r="H411" s="62"/>
      <c r="I411" s="62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</row>
    <row r="412" spans="1:26" ht="15.75" customHeight="1" x14ac:dyDescent="0.25">
      <c r="A412" s="124"/>
      <c r="B412" s="124"/>
      <c r="C412" s="124"/>
      <c r="D412" s="124"/>
      <c r="E412" s="124"/>
      <c r="F412" s="62"/>
      <c r="G412" s="62"/>
      <c r="H412" s="62"/>
      <c r="I412" s="62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</row>
    <row r="413" spans="1:26" ht="15.75" customHeight="1" x14ac:dyDescent="0.25">
      <c r="A413" s="124"/>
      <c r="B413" s="124"/>
      <c r="C413" s="124"/>
      <c r="D413" s="124"/>
      <c r="E413" s="124"/>
      <c r="F413" s="62"/>
      <c r="G413" s="62"/>
      <c r="H413" s="62"/>
      <c r="I413" s="62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</row>
    <row r="414" spans="1:26" ht="15.75" customHeight="1" x14ac:dyDescent="0.25">
      <c r="A414" s="124"/>
      <c r="B414" s="124"/>
      <c r="C414" s="124"/>
      <c r="D414" s="124"/>
      <c r="E414" s="124"/>
      <c r="F414" s="62"/>
      <c r="G414" s="62"/>
      <c r="H414" s="62"/>
      <c r="I414" s="62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</row>
    <row r="415" spans="1:26" ht="15.75" customHeight="1" x14ac:dyDescent="0.25">
      <c r="A415" s="124"/>
      <c r="B415" s="124"/>
      <c r="C415" s="124"/>
      <c r="D415" s="124"/>
      <c r="E415" s="124"/>
      <c r="F415" s="62"/>
      <c r="G415" s="62"/>
      <c r="H415" s="62"/>
      <c r="I415" s="62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</row>
    <row r="416" spans="1:26" ht="15.75" customHeight="1" x14ac:dyDescent="0.25">
      <c r="A416" s="124"/>
      <c r="B416" s="124"/>
      <c r="C416" s="124"/>
      <c r="D416" s="124"/>
      <c r="E416" s="124"/>
      <c r="F416" s="62"/>
      <c r="G416" s="62"/>
      <c r="H416" s="62"/>
      <c r="I416" s="62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</row>
    <row r="417" spans="1:26" ht="15.75" customHeight="1" x14ac:dyDescent="0.25">
      <c r="A417" s="124"/>
      <c r="B417" s="124"/>
      <c r="C417" s="124"/>
      <c r="D417" s="124"/>
      <c r="E417" s="124"/>
      <c r="F417" s="62"/>
      <c r="G417" s="62"/>
      <c r="H417" s="62"/>
      <c r="I417" s="62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</row>
    <row r="418" spans="1:26" ht="15.75" customHeight="1" x14ac:dyDescent="0.25">
      <c r="A418" s="124"/>
      <c r="B418" s="124"/>
      <c r="C418" s="124"/>
      <c r="D418" s="124"/>
      <c r="E418" s="124"/>
      <c r="F418" s="62"/>
      <c r="G418" s="62"/>
      <c r="H418" s="62"/>
      <c r="I418" s="62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</row>
    <row r="419" spans="1:26" ht="15.75" customHeight="1" x14ac:dyDescent="0.25">
      <c r="A419" s="124"/>
      <c r="B419" s="124"/>
      <c r="C419" s="124"/>
      <c r="D419" s="124"/>
      <c r="E419" s="124"/>
      <c r="F419" s="62"/>
      <c r="G419" s="62"/>
      <c r="H419" s="62"/>
      <c r="I419" s="62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</row>
    <row r="420" spans="1:26" ht="15.75" customHeight="1" x14ac:dyDescent="0.25">
      <c r="A420" s="124"/>
      <c r="B420" s="124"/>
      <c r="C420" s="124"/>
      <c r="D420" s="124"/>
      <c r="E420" s="124"/>
      <c r="F420" s="62"/>
      <c r="G420" s="62"/>
      <c r="H420" s="62"/>
      <c r="I420" s="62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</row>
    <row r="421" spans="1:26" ht="15.75" customHeight="1" x14ac:dyDescent="0.25">
      <c r="A421" s="124"/>
      <c r="B421" s="124"/>
      <c r="C421" s="124"/>
      <c r="D421" s="124"/>
      <c r="E421" s="124"/>
      <c r="F421" s="62"/>
      <c r="G421" s="62"/>
      <c r="H421" s="62"/>
      <c r="I421" s="62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</row>
    <row r="422" spans="1:26" ht="15.75" customHeight="1" x14ac:dyDescent="0.25">
      <c r="A422" s="124"/>
      <c r="B422" s="124"/>
      <c r="C422" s="124"/>
      <c r="D422" s="124"/>
      <c r="E422" s="124"/>
      <c r="F422" s="62"/>
      <c r="G422" s="62"/>
      <c r="H422" s="62"/>
      <c r="I422" s="62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</row>
    <row r="423" spans="1:26" ht="15.75" customHeight="1" x14ac:dyDescent="0.25">
      <c r="A423" s="124"/>
      <c r="B423" s="124"/>
      <c r="C423" s="124"/>
      <c r="D423" s="124"/>
      <c r="E423" s="124"/>
      <c r="F423" s="62"/>
      <c r="G423" s="62"/>
      <c r="H423" s="62"/>
      <c r="I423" s="62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</row>
    <row r="424" spans="1:26" ht="15.75" customHeight="1" x14ac:dyDescent="0.25">
      <c r="A424" s="124"/>
      <c r="B424" s="124"/>
      <c r="C424" s="124"/>
      <c r="D424" s="124"/>
      <c r="E424" s="124"/>
      <c r="F424" s="62"/>
      <c r="G424" s="62"/>
      <c r="H424" s="62"/>
      <c r="I424" s="62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</row>
    <row r="425" spans="1:26" ht="15.75" customHeight="1" x14ac:dyDescent="0.25">
      <c r="A425" s="124"/>
      <c r="B425" s="124"/>
      <c r="C425" s="124"/>
      <c r="D425" s="124"/>
      <c r="E425" s="124"/>
      <c r="F425" s="62"/>
      <c r="G425" s="62"/>
      <c r="H425" s="62"/>
      <c r="I425" s="62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</row>
    <row r="426" spans="1:26" ht="15.75" customHeight="1" x14ac:dyDescent="0.25">
      <c r="A426" s="124"/>
      <c r="B426" s="124"/>
      <c r="C426" s="124"/>
      <c r="D426" s="124"/>
      <c r="E426" s="124"/>
      <c r="F426" s="62"/>
      <c r="G426" s="62"/>
      <c r="H426" s="62"/>
      <c r="I426" s="62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</row>
    <row r="427" spans="1:26" ht="15.75" customHeight="1" x14ac:dyDescent="0.25">
      <c r="A427" s="124"/>
      <c r="B427" s="124"/>
      <c r="C427" s="124"/>
      <c r="D427" s="124"/>
      <c r="E427" s="124"/>
      <c r="F427" s="62"/>
      <c r="G427" s="62"/>
      <c r="H427" s="62"/>
      <c r="I427" s="62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</row>
    <row r="428" spans="1:26" ht="15.75" customHeight="1" x14ac:dyDescent="0.25">
      <c r="A428" s="124"/>
      <c r="B428" s="124"/>
      <c r="C428" s="124"/>
      <c r="D428" s="124"/>
      <c r="E428" s="124"/>
      <c r="F428" s="62"/>
      <c r="G428" s="62"/>
      <c r="H428" s="62"/>
      <c r="I428" s="62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</row>
    <row r="429" spans="1:26" ht="15.75" customHeight="1" x14ac:dyDescent="0.25">
      <c r="A429" s="124"/>
      <c r="B429" s="124"/>
      <c r="C429" s="124"/>
      <c r="D429" s="124"/>
      <c r="E429" s="124"/>
      <c r="F429" s="62"/>
      <c r="G429" s="62"/>
      <c r="H429" s="62"/>
      <c r="I429" s="62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</row>
    <row r="430" spans="1:26" ht="15.75" customHeight="1" x14ac:dyDescent="0.25">
      <c r="A430" s="124"/>
      <c r="B430" s="124"/>
      <c r="C430" s="124"/>
      <c r="D430" s="124"/>
      <c r="E430" s="124"/>
      <c r="F430" s="62"/>
      <c r="G430" s="62"/>
      <c r="H430" s="62"/>
      <c r="I430" s="62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</row>
    <row r="431" spans="1:26" ht="15.75" customHeight="1" x14ac:dyDescent="0.25">
      <c r="A431" s="124"/>
      <c r="B431" s="124"/>
      <c r="C431" s="124"/>
      <c r="D431" s="124"/>
      <c r="E431" s="124"/>
      <c r="F431" s="62"/>
      <c r="G431" s="62"/>
      <c r="H431" s="62"/>
      <c r="I431" s="62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</row>
    <row r="432" spans="1:26" ht="15.75" customHeight="1" x14ac:dyDescent="0.25">
      <c r="A432" s="124"/>
      <c r="B432" s="124"/>
      <c r="C432" s="124"/>
      <c r="D432" s="124"/>
      <c r="E432" s="124"/>
      <c r="F432" s="62"/>
      <c r="G432" s="62"/>
      <c r="H432" s="62"/>
      <c r="I432" s="62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</row>
    <row r="433" spans="1:26" ht="15.75" customHeight="1" x14ac:dyDescent="0.25">
      <c r="A433" s="124"/>
      <c r="B433" s="124"/>
      <c r="C433" s="124"/>
      <c r="D433" s="124"/>
      <c r="E433" s="124"/>
      <c r="F433" s="62"/>
      <c r="G433" s="62"/>
      <c r="H433" s="62"/>
      <c r="I433" s="62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</row>
    <row r="434" spans="1:26" ht="15.75" customHeight="1" x14ac:dyDescent="0.25">
      <c r="A434" s="124"/>
      <c r="B434" s="124"/>
      <c r="C434" s="124"/>
      <c r="D434" s="124"/>
      <c r="E434" s="124"/>
      <c r="F434" s="62"/>
      <c r="G434" s="62"/>
      <c r="H434" s="62"/>
      <c r="I434" s="62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</row>
    <row r="435" spans="1:26" ht="15.75" customHeight="1" x14ac:dyDescent="0.25">
      <c r="A435" s="124"/>
      <c r="B435" s="124"/>
      <c r="C435" s="124"/>
      <c r="D435" s="124"/>
      <c r="E435" s="124"/>
      <c r="F435" s="62"/>
      <c r="G435" s="62"/>
      <c r="H435" s="62"/>
      <c r="I435" s="62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</row>
    <row r="436" spans="1:26" ht="15.75" customHeight="1" x14ac:dyDescent="0.25">
      <c r="A436" s="124"/>
      <c r="B436" s="124"/>
      <c r="C436" s="124"/>
      <c r="D436" s="124"/>
      <c r="E436" s="124"/>
      <c r="F436" s="62"/>
      <c r="G436" s="62"/>
      <c r="H436" s="62"/>
      <c r="I436" s="62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</row>
    <row r="437" spans="1:26" ht="15.75" customHeight="1" x14ac:dyDescent="0.25">
      <c r="A437" s="124"/>
      <c r="B437" s="124"/>
      <c r="C437" s="124"/>
      <c r="D437" s="124"/>
      <c r="E437" s="124"/>
      <c r="F437" s="62"/>
      <c r="G437" s="62"/>
      <c r="H437" s="62"/>
      <c r="I437" s="62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</row>
    <row r="438" spans="1:26" ht="15.75" customHeight="1" x14ac:dyDescent="0.25">
      <c r="A438" s="124"/>
      <c r="B438" s="124"/>
      <c r="C438" s="124"/>
      <c r="D438" s="124"/>
      <c r="E438" s="124"/>
      <c r="F438" s="62"/>
      <c r="G438" s="62"/>
      <c r="H438" s="62"/>
      <c r="I438" s="62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</row>
    <row r="439" spans="1:26" ht="15.75" customHeight="1" x14ac:dyDescent="0.25">
      <c r="A439" s="124"/>
      <c r="B439" s="124"/>
      <c r="C439" s="124"/>
      <c r="D439" s="124"/>
      <c r="E439" s="124"/>
      <c r="F439" s="62"/>
      <c r="G439" s="62"/>
      <c r="H439" s="62"/>
      <c r="I439" s="62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</row>
    <row r="440" spans="1:26" ht="15.75" customHeight="1" x14ac:dyDescent="0.25">
      <c r="A440" s="124"/>
      <c r="B440" s="124"/>
      <c r="C440" s="124"/>
      <c r="D440" s="124"/>
      <c r="E440" s="124"/>
      <c r="F440" s="62"/>
      <c r="G440" s="62"/>
      <c r="H440" s="62"/>
      <c r="I440" s="62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</row>
    <row r="441" spans="1:26" ht="15.75" customHeight="1" x14ac:dyDescent="0.25">
      <c r="A441" s="124"/>
      <c r="B441" s="124"/>
      <c r="C441" s="124"/>
      <c r="D441" s="124"/>
      <c r="E441" s="124"/>
      <c r="F441" s="62"/>
      <c r="G441" s="62"/>
      <c r="H441" s="62"/>
      <c r="I441" s="62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</row>
    <row r="442" spans="1:26" ht="15.75" customHeight="1" x14ac:dyDescent="0.25">
      <c r="A442" s="124"/>
      <c r="B442" s="124"/>
      <c r="C442" s="124"/>
      <c r="D442" s="124"/>
      <c r="E442" s="124"/>
      <c r="F442" s="62"/>
      <c r="G442" s="62"/>
      <c r="H442" s="62"/>
      <c r="I442" s="62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</row>
    <row r="443" spans="1:26" ht="15.75" customHeight="1" x14ac:dyDescent="0.25">
      <c r="A443" s="124"/>
      <c r="B443" s="124"/>
      <c r="C443" s="124"/>
      <c r="D443" s="124"/>
      <c r="E443" s="124"/>
      <c r="F443" s="62"/>
      <c r="G443" s="62"/>
      <c r="H443" s="62"/>
      <c r="I443" s="62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</row>
    <row r="444" spans="1:26" ht="15.75" customHeight="1" x14ac:dyDescent="0.25">
      <c r="A444" s="124"/>
      <c r="B444" s="124"/>
      <c r="C444" s="124"/>
      <c r="D444" s="124"/>
      <c r="E444" s="124"/>
      <c r="F444" s="62"/>
      <c r="G444" s="62"/>
      <c r="H444" s="62"/>
      <c r="I444" s="62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</row>
    <row r="445" spans="1:26" ht="15.75" customHeight="1" x14ac:dyDescent="0.25">
      <c r="A445" s="124"/>
      <c r="B445" s="124"/>
      <c r="C445" s="124"/>
      <c r="D445" s="124"/>
      <c r="E445" s="124"/>
      <c r="F445" s="62"/>
      <c r="G445" s="62"/>
      <c r="H445" s="62"/>
      <c r="I445" s="62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</row>
    <row r="446" spans="1:26" ht="15.75" customHeight="1" x14ac:dyDescent="0.25">
      <c r="A446" s="124"/>
      <c r="B446" s="124"/>
      <c r="C446" s="124"/>
      <c r="D446" s="124"/>
      <c r="E446" s="124"/>
      <c r="F446" s="62"/>
      <c r="G446" s="62"/>
      <c r="H446" s="62"/>
      <c r="I446" s="62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</row>
    <row r="447" spans="1:26" ht="15.75" customHeight="1" x14ac:dyDescent="0.25">
      <c r="A447" s="124"/>
      <c r="B447" s="124"/>
      <c r="C447" s="124"/>
      <c r="D447" s="124"/>
      <c r="E447" s="124"/>
      <c r="F447" s="62"/>
      <c r="G447" s="62"/>
      <c r="H447" s="62"/>
      <c r="I447" s="62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</row>
    <row r="448" spans="1:26" ht="15.75" customHeight="1" x14ac:dyDescent="0.25">
      <c r="A448" s="124"/>
      <c r="B448" s="124"/>
      <c r="C448" s="124"/>
      <c r="D448" s="124"/>
      <c r="E448" s="124"/>
      <c r="F448" s="62"/>
      <c r="G448" s="62"/>
      <c r="H448" s="62"/>
      <c r="I448" s="62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</row>
    <row r="449" spans="1:26" ht="15.75" customHeight="1" x14ac:dyDescent="0.25">
      <c r="A449" s="124"/>
      <c r="B449" s="124"/>
      <c r="C449" s="124"/>
      <c r="D449" s="124"/>
      <c r="E449" s="124"/>
      <c r="F449" s="62"/>
      <c r="G449" s="62"/>
      <c r="H449" s="62"/>
      <c r="I449" s="62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</row>
    <row r="450" spans="1:26" ht="15.75" customHeight="1" x14ac:dyDescent="0.25">
      <c r="A450" s="124"/>
      <c r="B450" s="124"/>
      <c r="C450" s="124"/>
      <c r="D450" s="124"/>
      <c r="E450" s="124"/>
      <c r="F450" s="62"/>
      <c r="G450" s="62"/>
      <c r="H450" s="62"/>
      <c r="I450" s="62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</row>
    <row r="451" spans="1:26" ht="15.75" customHeight="1" x14ac:dyDescent="0.25">
      <c r="A451" s="124"/>
      <c r="B451" s="124"/>
      <c r="C451" s="124"/>
      <c r="D451" s="124"/>
      <c r="E451" s="124"/>
      <c r="F451" s="62"/>
      <c r="G451" s="62"/>
      <c r="H451" s="62"/>
      <c r="I451" s="62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</row>
    <row r="452" spans="1:26" ht="15.75" customHeight="1" x14ac:dyDescent="0.25">
      <c r="A452" s="124"/>
      <c r="B452" s="124"/>
      <c r="C452" s="124"/>
      <c r="D452" s="124"/>
      <c r="E452" s="124"/>
      <c r="F452" s="62"/>
      <c r="G452" s="62"/>
      <c r="H452" s="62"/>
      <c r="I452" s="62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</row>
    <row r="453" spans="1:26" ht="15.75" customHeight="1" x14ac:dyDescent="0.25">
      <c r="A453" s="124"/>
      <c r="B453" s="124"/>
      <c r="C453" s="124"/>
      <c r="D453" s="124"/>
      <c r="E453" s="124"/>
      <c r="F453" s="62"/>
      <c r="G453" s="62"/>
      <c r="H453" s="62"/>
      <c r="I453" s="62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</row>
    <row r="454" spans="1:26" ht="15.75" customHeight="1" x14ac:dyDescent="0.25">
      <c r="A454" s="124"/>
      <c r="B454" s="124"/>
      <c r="C454" s="124"/>
      <c r="D454" s="124"/>
      <c r="E454" s="124"/>
      <c r="F454" s="62"/>
      <c r="G454" s="62"/>
      <c r="H454" s="62"/>
      <c r="I454" s="62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</row>
    <row r="455" spans="1:26" ht="15.75" customHeight="1" x14ac:dyDescent="0.25">
      <c r="A455" s="124"/>
      <c r="B455" s="124"/>
      <c r="C455" s="124"/>
      <c r="D455" s="124"/>
      <c r="E455" s="124"/>
      <c r="F455" s="62"/>
      <c r="G455" s="62"/>
      <c r="H455" s="62"/>
      <c r="I455" s="62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</row>
    <row r="456" spans="1:26" ht="15.75" customHeight="1" x14ac:dyDescent="0.25">
      <c r="A456" s="124"/>
      <c r="B456" s="124"/>
      <c r="C456" s="124"/>
      <c r="D456" s="124"/>
      <c r="E456" s="124"/>
      <c r="F456" s="62"/>
      <c r="G456" s="62"/>
      <c r="H456" s="62"/>
      <c r="I456" s="62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</row>
    <row r="457" spans="1:26" ht="15.75" customHeight="1" x14ac:dyDescent="0.25">
      <c r="A457" s="124"/>
      <c r="B457" s="124"/>
      <c r="C457" s="124"/>
      <c r="D457" s="124"/>
      <c r="E457" s="124"/>
      <c r="F457" s="62"/>
      <c r="G457" s="62"/>
      <c r="H457" s="62"/>
      <c r="I457" s="62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</row>
    <row r="458" spans="1:26" ht="15.75" customHeight="1" x14ac:dyDescent="0.25">
      <c r="A458" s="124"/>
      <c r="B458" s="124"/>
      <c r="C458" s="124"/>
      <c r="D458" s="124"/>
      <c r="E458" s="124"/>
      <c r="F458" s="62"/>
      <c r="G458" s="62"/>
      <c r="H458" s="62"/>
      <c r="I458" s="62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</row>
    <row r="459" spans="1:26" ht="15.75" customHeight="1" x14ac:dyDescent="0.25">
      <c r="A459" s="124"/>
      <c r="B459" s="124"/>
      <c r="C459" s="124"/>
      <c r="D459" s="124"/>
      <c r="E459" s="124"/>
      <c r="F459" s="62"/>
      <c r="G459" s="62"/>
      <c r="H459" s="62"/>
      <c r="I459" s="62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</row>
    <row r="460" spans="1:26" ht="15.75" customHeight="1" x14ac:dyDescent="0.25">
      <c r="A460" s="124"/>
      <c r="B460" s="124"/>
      <c r="C460" s="124"/>
      <c r="D460" s="124"/>
      <c r="E460" s="124"/>
      <c r="F460" s="62"/>
      <c r="G460" s="62"/>
      <c r="H460" s="62"/>
      <c r="I460" s="62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</row>
    <row r="461" spans="1:26" ht="15.75" customHeight="1" x14ac:dyDescent="0.25">
      <c r="A461" s="124"/>
      <c r="B461" s="124"/>
      <c r="C461" s="124"/>
      <c r="D461" s="124"/>
      <c r="E461" s="124"/>
      <c r="F461" s="62"/>
      <c r="G461" s="62"/>
      <c r="H461" s="62"/>
      <c r="I461" s="62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</row>
    <row r="462" spans="1:26" ht="15.75" customHeight="1" x14ac:dyDescent="0.25">
      <c r="A462" s="124"/>
      <c r="B462" s="124"/>
      <c r="C462" s="124"/>
      <c r="D462" s="124"/>
      <c r="E462" s="124"/>
      <c r="F462" s="62"/>
      <c r="G462" s="62"/>
      <c r="H462" s="62"/>
      <c r="I462" s="62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</row>
    <row r="463" spans="1:26" ht="15.75" customHeight="1" x14ac:dyDescent="0.25">
      <c r="A463" s="124"/>
      <c r="B463" s="124"/>
      <c r="C463" s="124"/>
      <c r="D463" s="124"/>
      <c r="E463" s="124"/>
      <c r="F463" s="62"/>
      <c r="G463" s="62"/>
      <c r="H463" s="62"/>
      <c r="I463" s="62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</row>
    <row r="464" spans="1:26" ht="15.75" customHeight="1" x14ac:dyDescent="0.25">
      <c r="A464" s="124"/>
      <c r="B464" s="124"/>
      <c r="C464" s="124"/>
      <c r="D464" s="124"/>
      <c r="E464" s="124"/>
      <c r="F464" s="62"/>
      <c r="G464" s="62"/>
      <c r="H464" s="62"/>
      <c r="I464" s="62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</row>
    <row r="465" spans="1:26" ht="15.75" customHeight="1" x14ac:dyDescent="0.25">
      <c r="A465" s="124"/>
      <c r="B465" s="124"/>
      <c r="C465" s="124"/>
      <c r="D465" s="124"/>
      <c r="E465" s="124"/>
      <c r="F465" s="62"/>
      <c r="G465" s="62"/>
      <c r="H465" s="62"/>
      <c r="I465" s="62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</row>
    <row r="466" spans="1:26" ht="15.75" customHeight="1" x14ac:dyDescent="0.25">
      <c r="A466" s="124"/>
      <c r="B466" s="124"/>
      <c r="C466" s="124"/>
      <c r="D466" s="124"/>
      <c r="E466" s="124"/>
      <c r="F466" s="62"/>
      <c r="G466" s="62"/>
      <c r="H466" s="62"/>
      <c r="I466" s="62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</row>
    <row r="467" spans="1:26" ht="15.75" customHeight="1" x14ac:dyDescent="0.25">
      <c r="A467" s="124"/>
      <c r="B467" s="124"/>
      <c r="C467" s="124"/>
      <c r="D467" s="124"/>
      <c r="E467" s="124"/>
      <c r="F467" s="62"/>
      <c r="G467" s="62"/>
      <c r="H467" s="62"/>
      <c r="I467" s="62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</row>
    <row r="468" spans="1:26" ht="15.75" customHeight="1" x14ac:dyDescent="0.25">
      <c r="A468" s="124"/>
      <c r="B468" s="124"/>
      <c r="C468" s="124"/>
      <c r="D468" s="124"/>
      <c r="E468" s="124"/>
      <c r="F468" s="62"/>
      <c r="G468" s="62"/>
      <c r="H468" s="62"/>
      <c r="I468" s="62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</row>
    <row r="469" spans="1:26" ht="15.75" customHeight="1" x14ac:dyDescent="0.25">
      <c r="A469" s="124"/>
      <c r="B469" s="124"/>
      <c r="C469" s="124"/>
      <c r="D469" s="124"/>
      <c r="E469" s="124"/>
      <c r="F469" s="62"/>
      <c r="G469" s="62"/>
      <c r="H469" s="62"/>
      <c r="I469" s="62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</row>
    <row r="470" spans="1:26" ht="15.75" customHeight="1" x14ac:dyDescent="0.25">
      <c r="A470" s="124"/>
      <c r="B470" s="124"/>
      <c r="C470" s="124"/>
      <c r="D470" s="124"/>
      <c r="E470" s="124"/>
      <c r="F470" s="62"/>
      <c r="G470" s="62"/>
      <c r="H470" s="62"/>
      <c r="I470" s="62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</row>
    <row r="471" spans="1:26" ht="15.75" customHeight="1" x14ac:dyDescent="0.25">
      <c r="A471" s="124"/>
      <c r="B471" s="124"/>
      <c r="C471" s="124"/>
      <c r="D471" s="124"/>
      <c r="E471" s="124"/>
      <c r="F471" s="62"/>
      <c r="G471" s="62"/>
      <c r="H471" s="62"/>
      <c r="I471" s="62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</row>
    <row r="472" spans="1:26" ht="15.75" customHeight="1" x14ac:dyDescent="0.25">
      <c r="A472" s="124"/>
      <c r="B472" s="124"/>
      <c r="C472" s="124"/>
      <c r="D472" s="124"/>
      <c r="E472" s="124"/>
      <c r="F472" s="62"/>
      <c r="G472" s="62"/>
      <c r="H472" s="62"/>
      <c r="I472" s="62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</row>
    <row r="473" spans="1:26" ht="15.75" customHeight="1" x14ac:dyDescent="0.25">
      <c r="A473" s="124"/>
      <c r="B473" s="124"/>
      <c r="C473" s="124"/>
      <c r="D473" s="124"/>
      <c r="E473" s="124"/>
      <c r="F473" s="62"/>
      <c r="G473" s="62"/>
      <c r="H473" s="62"/>
      <c r="I473" s="62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</row>
    <row r="474" spans="1:26" ht="15.75" customHeight="1" x14ac:dyDescent="0.25">
      <c r="A474" s="124"/>
      <c r="B474" s="124"/>
      <c r="C474" s="124"/>
      <c r="D474" s="124"/>
      <c r="E474" s="124"/>
      <c r="F474" s="62"/>
      <c r="G474" s="62"/>
      <c r="H474" s="62"/>
      <c r="I474" s="62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</row>
    <row r="475" spans="1:26" ht="15.75" customHeight="1" x14ac:dyDescent="0.25">
      <c r="A475" s="124"/>
      <c r="B475" s="124"/>
      <c r="C475" s="124"/>
      <c r="D475" s="124"/>
      <c r="E475" s="124"/>
      <c r="F475" s="62"/>
      <c r="G475" s="62"/>
      <c r="H475" s="62"/>
      <c r="I475" s="62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</row>
    <row r="476" spans="1:26" ht="15.75" customHeight="1" x14ac:dyDescent="0.25">
      <c r="A476" s="124"/>
      <c r="B476" s="124"/>
      <c r="C476" s="124"/>
      <c r="D476" s="124"/>
      <c r="E476" s="124"/>
      <c r="F476" s="62"/>
      <c r="G476" s="62"/>
      <c r="H476" s="62"/>
      <c r="I476" s="62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</row>
    <row r="477" spans="1:26" ht="15.75" customHeight="1" x14ac:dyDescent="0.25">
      <c r="A477" s="124"/>
      <c r="B477" s="124"/>
      <c r="C477" s="124"/>
      <c r="D477" s="124"/>
      <c r="E477" s="124"/>
      <c r="F477" s="62"/>
      <c r="G477" s="62"/>
      <c r="H477" s="62"/>
      <c r="I477" s="62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</row>
    <row r="478" spans="1:26" ht="15.75" customHeight="1" x14ac:dyDescent="0.25">
      <c r="A478" s="124"/>
      <c r="B478" s="124"/>
      <c r="C478" s="124"/>
      <c r="D478" s="124"/>
      <c r="E478" s="124"/>
      <c r="F478" s="62"/>
      <c r="G478" s="62"/>
      <c r="H478" s="62"/>
      <c r="I478" s="62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</row>
    <row r="479" spans="1:26" ht="15.75" customHeight="1" x14ac:dyDescent="0.25">
      <c r="A479" s="124"/>
      <c r="B479" s="124"/>
      <c r="C479" s="124"/>
      <c r="D479" s="124"/>
      <c r="E479" s="124"/>
      <c r="F479" s="62"/>
      <c r="G479" s="62"/>
      <c r="H479" s="62"/>
      <c r="I479" s="62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</row>
    <row r="480" spans="1:26" ht="15.75" customHeight="1" x14ac:dyDescent="0.25">
      <c r="A480" s="124"/>
      <c r="B480" s="124"/>
      <c r="C480" s="124"/>
      <c r="D480" s="124"/>
      <c r="E480" s="124"/>
      <c r="F480" s="62"/>
      <c r="G480" s="62"/>
      <c r="H480" s="62"/>
      <c r="I480" s="62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</row>
    <row r="481" spans="1:26" ht="15.75" customHeight="1" x14ac:dyDescent="0.25">
      <c r="A481" s="124"/>
      <c r="B481" s="124"/>
      <c r="C481" s="124"/>
      <c r="D481" s="124"/>
      <c r="E481" s="124"/>
      <c r="F481" s="62"/>
      <c r="G481" s="62"/>
      <c r="H481" s="62"/>
      <c r="I481" s="62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</row>
    <row r="482" spans="1:26" ht="15.75" customHeight="1" x14ac:dyDescent="0.25">
      <c r="A482" s="124"/>
      <c r="B482" s="124"/>
      <c r="C482" s="124"/>
      <c r="D482" s="124"/>
      <c r="E482" s="124"/>
      <c r="F482" s="62"/>
      <c r="G482" s="62"/>
      <c r="H482" s="62"/>
      <c r="I482" s="62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</row>
    <row r="483" spans="1:26" ht="15.75" customHeight="1" x14ac:dyDescent="0.25">
      <c r="A483" s="124"/>
      <c r="B483" s="124"/>
      <c r="C483" s="124"/>
      <c r="D483" s="124"/>
      <c r="E483" s="124"/>
      <c r="F483" s="62"/>
      <c r="G483" s="62"/>
      <c r="H483" s="62"/>
      <c r="I483" s="62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</row>
    <row r="484" spans="1:26" ht="15.75" customHeight="1" x14ac:dyDescent="0.25">
      <c r="A484" s="124"/>
      <c r="B484" s="124"/>
      <c r="C484" s="124"/>
      <c r="D484" s="124"/>
      <c r="E484" s="124"/>
      <c r="F484" s="62"/>
      <c r="G484" s="62"/>
      <c r="H484" s="62"/>
      <c r="I484" s="62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</row>
    <row r="485" spans="1:26" ht="15.75" customHeight="1" x14ac:dyDescent="0.25">
      <c r="A485" s="124"/>
      <c r="B485" s="124"/>
      <c r="C485" s="124"/>
      <c r="D485" s="124"/>
      <c r="E485" s="124"/>
      <c r="F485" s="62"/>
      <c r="G485" s="62"/>
      <c r="H485" s="62"/>
      <c r="I485" s="62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</row>
    <row r="486" spans="1:26" ht="15.75" customHeight="1" x14ac:dyDescent="0.25">
      <c r="A486" s="124"/>
      <c r="B486" s="124"/>
      <c r="C486" s="124"/>
      <c r="D486" s="124"/>
      <c r="E486" s="124"/>
      <c r="F486" s="62"/>
      <c r="G486" s="62"/>
      <c r="H486" s="62"/>
      <c r="I486" s="62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</row>
    <row r="487" spans="1:26" ht="15.75" customHeight="1" x14ac:dyDescent="0.25">
      <c r="A487" s="124"/>
      <c r="B487" s="124"/>
      <c r="C487" s="124"/>
      <c r="D487" s="124"/>
      <c r="E487" s="124"/>
      <c r="F487" s="62"/>
      <c r="G487" s="62"/>
      <c r="H487" s="62"/>
      <c r="I487" s="62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</row>
    <row r="488" spans="1:26" ht="15.75" customHeight="1" x14ac:dyDescent="0.25">
      <c r="A488" s="124"/>
      <c r="B488" s="124"/>
      <c r="C488" s="124"/>
      <c r="D488" s="124"/>
      <c r="E488" s="124"/>
      <c r="F488" s="62"/>
      <c r="G488" s="62"/>
      <c r="H488" s="62"/>
      <c r="I488" s="62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</row>
    <row r="489" spans="1:26" ht="15.75" customHeight="1" x14ac:dyDescent="0.25">
      <c r="A489" s="124"/>
      <c r="B489" s="124"/>
      <c r="C489" s="124"/>
      <c r="D489" s="124"/>
      <c r="E489" s="124"/>
      <c r="F489" s="62"/>
      <c r="G489" s="62"/>
      <c r="H489" s="62"/>
      <c r="I489" s="62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</row>
    <row r="490" spans="1:26" ht="15.75" customHeight="1" x14ac:dyDescent="0.25">
      <c r="A490" s="124"/>
      <c r="B490" s="124"/>
      <c r="C490" s="124"/>
      <c r="D490" s="124"/>
      <c r="E490" s="124"/>
      <c r="F490" s="62"/>
      <c r="G490" s="62"/>
      <c r="H490" s="62"/>
      <c r="I490" s="62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</row>
    <row r="491" spans="1:26" ht="15.75" customHeight="1" x14ac:dyDescent="0.25">
      <c r="A491" s="124"/>
      <c r="B491" s="124"/>
      <c r="C491" s="124"/>
      <c r="D491" s="124"/>
      <c r="E491" s="124"/>
      <c r="F491" s="62"/>
      <c r="G491" s="62"/>
      <c r="H491" s="62"/>
      <c r="I491" s="62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</row>
    <row r="492" spans="1:26" ht="15.75" customHeight="1" x14ac:dyDescent="0.25">
      <c r="A492" s="124"/>
      <c r="B492" s="124"/>
      <c r="C492" s="124"/>
      <c r="D492" s="124"/>
      <c r="E492" s="124"/>
      <c r="F492" s="62"/>
      <c r="G492" s="62"/>
      <c r="H492" s="62"/>
      <c r="I492" s="62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</row>
    <row r="493" spans="1:26" ht="15.75" customHeight="1" x14ac:dyDescent="0.25">
      <c r="A493" s="124"/>
      <c r="B493" s="124"/>
      <c r="C493" s="124"/>
      <c r="D493" s="124"/>
      <c r="E493" s="124"/>
      <c r="F493" s="62"/>
      <c r="G493" s="62"/>
      <c r="H493" s="62"/>
      <c r="I493" s="62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</row>
    <row r="494" spans="1:26" ht="15.75" customHeight="1" x14ac:dyDescent="0.25">
      <c r="A494" s="124"/>
      <c r="B494" s="124"/>
      <c r="C494" s="124"/>
      <c r="D494" s="124"/>
      <c r="E494" s="124"/>
      <c r="F494" s="62"/>
      <c r="G494" s="62"/>
      <c r="H494" s="62"/>
      <c r="I494" s="62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</row>
    <row r="495" spans="1:26" ht="15.75" customHeight="1" x14ac:dyDescent="0.25">
      <c r="A495" s="124"/>
      <c r="B495" s="124"/>
      <c r="C495" s="124"/>
      <c r="D495" s="124"/>
      <c r="E495" s="124"/>
      <c r="F495" s="62"/>
      <c r="G495" s="62"/>
      <c r="H495" s="62"/>
      <c r="I495" s="62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</row>
    <row r="496" spans="1:26" ht="15.75" customHeight="1" x14ac:dyDescent="0.25">
      <c r="A496" s="124"/>
      <c r="B496" s="124"/>
      <c r="C496" s="124"/>
      <c r="D496" s="124"/>
      <c r="E496" s="124"/>
      <c r="F496" s="62"/>
      <c r="G496" s="62"/>
      <c r="H496" s="62"/>
      <c r="I496" s="62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</row>
    <row r="497" spans="1:26" ht="15.75" customHeight="1" x14ac:dyDescent="0.25">
      <c r="A497" s="124"/>
      <c r="B497" s="124"/>
      <c r="C497" s="124"/>
      <c r="D497" s="124"/>
      <c r="E497" s="124"/>
      <c r="F497" s="62"/>
      <c r="G497" s="62"/>
      <c r="H497" s="62"/>
      <c r="I497" s="62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</row>
    <row r="498" spans="1:26" ht="15.75" customHeight="1" x14ac:dyDescent="0.25">
      <c r="A498" s="124"/>
      <c r="B498" s="124"/>
      <c r="C498" s="124"/>
      <c r="D498" s="124"/>
      <c r="E498" s="124"/>
      <c r="F498" s="62"/>
      <c r="G498" s="62"/>
      <c r="H498" s="62"/>
      <c r="I498" s="62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</row>
    <row r="499" spans="1:26" ht="15.75" customHeight="1" x14ac:dyDescent="0.25">
      <c r="A499" s="124"/>
      <c r="B499" s="124"/>
      <c r="C499" s="124"/>
      <c r="D499" s="124"/>
      <c r="E499" s="124"/>
      <c r="F499" s="62"/>
      <c r="G499" s="62"/>
      <c r="H499" s="62"/>
      <c r="I499" s="62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</row>
    <row r="500" spans="1:26" ht="15.75" customHeight="1" x14ac:dyDescent="0.25">
      <c r="A500" s="124"/>
      <c r="B500" s="124"/>
      <c r="C500" s="124"/>
      <c r="D500" s="124"/>
      <c r="E500" s="124"/>
      <c r="F500" s="62"/>
      <c r="G500" s="62"/>
      <c r="H500" s="62"/>
      <c r="I500" s="62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</row>
    <row r="501" spans="1:26" ht="15.75" customHeight="1" x14ac:dyDescent="0.25">
      <c r="A501" s="124"/>
      <c r="B501" s="124"/>
      <c r="C501" s="124"/>
      <c r="D501" s="124"/>
      <c r="E501" s="124"/>
      <c r="F501" s="62"/>
      <c r="G501" s="62"/>
      <c r="H501" s="62"/>
      <c r="I501" s="62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</row>
    <row r="502" spans="1:26" ht="15.75" customHeight="1" x14ac:dyDescent="0.25">
      <c r="A502" s="124"/>
      <c r="B502" s="124"/>
      <c r="C502" s="124"/>
      <c r="D502" s="124"/>
      <c r="E502" s="124"/>
      <c r="F502" s="62"/>
      <c r="G502" s="62"/>
      <c r="H502" s="62"/>
      <c r="I502" s="62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</row>
    <row r="503" spans="1:26" ht="15.75" customHeight="1" x14ac:dyDescent="0.25">
      <c r="A503" s="124"/>
      <c r="B503" s="124"/>
      <c r="C503" s="124"/>
      <c r="D503" s="124"/>
      <c r="E503" s="124"/>
      <c r="F503" s="62"/>
      <c r="G503" s="62"/>
      <c r="H503" s="62"/>
      <c r="I503" s="62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</row>
    <row r="504" spans="1:26" ht="15.75" customHeight="1" x14ac:dyDescent="0.25">
      <c r="A504" s="124"/>
      <c r="B504" s="124"/>
      <c r="C504" s="124"/>
      <c r="D504" s="124"/>
      <c r="E504" s="124"/>
      <c r="F504" s="62"/>
      <c r="G504" s="62"/>
      <c r="H504" s="62"/>
      <c r="I504" s="62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</row>
    <row r="505" spans="1:26" ht="15.75" customHeight="1" x14ac:dyDescent="0.25">
      <c r="A505" s="124"/>
      <c r="B505" s="124"/>
      <c r="C505" s="124"/>
      <c r="D505" s="124"/>
      <c r="E505" s="124"/>
      <c r="F505" s="62"/>
      <c r="G505" s="62"/>
      <c r="H505" s="62"/>
      <c r="I505" s="62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</row>
    <row r="506" spans="1:26" ht="15.75" customHeight="1" x14ac:dyDescent="0.25">
      <c r="A506" s="124"/>
      <c r="B506" s="124"/>
      <c r="C506" s="124"/>
      <c r="D506" s="124"/>
      <c r="E506" s="124"/>
      <c r="F506" s="62"/>
      <c r="G506" s="62"/>
      <c r="H506" s="62"/>
      <c r="I506" s="62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</row>
    <row r="507" spans="1:26" ht="15.75" customHeight="1" x14ac:dyDescent="0.25">
      <c r="A507" s="124"/>
      <c r="B507" s="124"/>
      <c r="C507" s="124"/>
      <c r="D507" s="124"/>
      <c r="E507" s="124"/>
      <c r="F507" s="62"/>
      <c r="G507" s="62"/>
      <c r="H507" s="62"/>
      <c r="I507" s="62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</row>
    <row r="508" spans="1:26" ht="15.75" customHeight="1" x14ac:dyDescent="0.25">
      <c r="A508" s="124"/>
      <c r="B508" s="124"/>
      <c r="C508" s="124"/>
      <c r="D508" s="124"/>
      <c r="E508" s="124"/>
      <c r="F508" s="62"/>
      <c r="G508" s="62"/>
      <c r="H508" s="62"/>
      <c r="I508" s="62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</row>
    <row r="509" spans="1:26" ht="15.75" customHeight="1" x14ac:dyDescent="0.25">
      <c r="A509" s="124"/>
      <c r="B509" s="124"/>
      <c r="C509" s="124"/>
      <c r="D509" s="124"/>
      <c r="E509" s="124"/>
      <c r="F509" s="62"/>
      <c r="G509" s="62"/>
      <c r="H509" s="62"/>
      <c r="I509" s="62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</row>
    <row r="510" spans="1:26" ht="15.75" customHeight="1" x14ac:dyDescent="0.25">
      <c r="A510" s="124"/>
      <c r="B510" s="124"/>
      <c r="C510" s="124"/>
      <c r="D510" s="124"/>
      <c r="E510" s="124"/>
      <c r="F510" s="62"/>
      <c r="G510" s="62"/>
      <c r="H510" s="62"/>
      <c r="I510" s="62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</row>
    <row r="511" spans="1:26" ht="15.75" customHeight="1" x14ac:dyDescent="0.25">
      <c r="A511" s="124"/>
      <c r="B511" s="124"/>
      <c r="C511" s="124"/>
      <c r="D511" s="124"/>
      <c r="E511" s="124"/>
      <c r="F511" s="62"/>
      <c r="G511" s="62"/>
      <c r="H511" s="62"/>
      <c r="I511" s="62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</row>
    <row r="512" spans="1:26" ht="15.75" customHeight="1" x14ac:dyDescent="0.25">
      <c r="A512" s="124"/>
      <c r="B512" s="124"/>
      <c r="C512" s="124"/>
      <c r="D512" s="124"/>
      <c r="E512" s="124"/>
      <c r="F512" s="62"/>
      <c r="G512" s="62"/>
      <c r="H512" s="62"/>
      <c r="I512" s="62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</row>
    <row r="513" spans="1:26" ht="15.75" customHeight="1" x14ac:dyDescent="0.25">
      <c r="A513" s="124"/>
      <c r="B513" s="124"/>
      <c r="C513" s="124"/>
      <c r="D513" s="124"/>
      <c r="E513" s="124"/>
      <c r="F513" s="62"/>
      <c r="G513" s="62"/>
      <c r="H513" s="62"/>
      <c r="I513" s="62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</row>
    <row r="514" spans="1:26" ht="15.75" customHeight="1" x14ac:dyDescent="0.25">
      <c r="A514" s="124"/>
      <c r="B514" s="124"/>
      <c r="C514" s="124"/>
      <c r="D514" s="124"/>
      <c r="E514" s="124"/>
      <c r="F514" s="62"/>
      <c r="G514" s="62"/>
      <c r="H514" s="62"/>
      <c r="I514" s="62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</row>
    <row r="515" spans="1:26" ht="15.75" customHeight="1" x14ac:dyDescent="0.25">
      <c r="A515" s="124"/>
      <c r="B515" s="124"/>
      <c r="C515" s="124"/>
      <c r="D515" s="124"/>
      <c r="E515" s="124"/>
      <c r="F515" s="62"/>
      <c r="G515" s="62"/>
      <c r="H515" s="62"/>
      <c r="I515" s="62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</row>
    <row r="516" spans="1:26" ht="15.75" customHeight="1" x14ac:dyDescent="0.25">
      <c r="A516" s="124"/>
      <c r="B516" s="124"/>
      <c r="C516" s="124"/>
      <c r="D516" s="124"/>
      <c r="E516" s="124"/>
      <c r="F516" s="62"/>
      <c r="G516" s="62"/>
      <c r="H516" s="62"/>
      <c r="I516" s="62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</row>
    <row r="517" spans="1:26" ht="15.75" customHeight="1" x14ac:dyDescent="0.25">
      <c r="A517" s="124"/>
      <c r="B517" s="124"/>
      <c r="C517" s="124"/>
      <c r="D517" s="124"/>
      <c r="E517" s="124"/>
      <c r="F517" s="62"/>
      <c r="G517" s="62"/>
      <c r="H517" s="62"/>
      <c r="I517" s="62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</row>
    <row r="518" spans="1:26" ht="15.75" customHeight="1" x14ac:dyDescent="0.25">
      <c r="A518" s="124"/>
      <c r="B518" s="124"/>
      <c r="C518" s="124"/>
      <c r="D518" s="124"/>
      <c r="E518" s="124"/>
      <c r="F518" s="62"/>
      <c r="G518" s="62"/>
      <c r="H518" s="62"/>
      <c r="I518" s="62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</row>
    <row r="519" spans="1:26" ht="15.75" customHeight="1" x14ac:dyDescent="0.25">
      <c r="A519" s="124"/>
      <c r="B519" s="124"/>
      <c r="C519" s="124"/>
      <c r="D519" s="124"/>
      <c r="E519" s="124"/>
      <c r="F519" s="62"/>
      <c r="G519" s="62"/>
      <c r="H519" s="62"/>
      <c r="I519" s="62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</row>
    <row r="520" spans="1:26" ht="15.75" customHeight="1" x14ac:dyDescent="0.25">
      <c r="A520" s="124"/>
      <c r="B520" s="124"/>
      <c r="C520" s="124"/>
      <c r="D520" s="124"/>
      <c r="E520" s="124"/>
      <c r="F520" s="62"/>
      <c r="G520" s="62"/>
      <c r="H520" s="62"/>
      <c r="I520" s="62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</row>
    <row r="521" spans="1:26" ht="15.75" customHeight="1" x14ac:dyDescent="0.25">
      <c r="A521" s="124"/>
      <c r="B521" s="124"/>
      <c r="C521" s="124"/>
      <c r="D521" s="124"/>
      <c r="E521" s="124"/>
      <c r="F521" s="62"/>
      <c r="G521" s="62"/>
      <c r="H521" s="62"/>
      <c r="I521" s="62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</row>
    <row r="522" spans="1:26" ht="15.75" customHeight="1" x14ac:dyDescent="0.25">
      <c r="A522" s="124"/>
      <c r="B522" s="124"/>
      <c r="C522" s="124"/>
      <c r="D522" s="124"/>
      <c r="E522" s="124"/>
      <c r="F522" s="62"/>
      <c r="G522" s="62"/>
      <c r="H522" s="62"/>
      <c r="I522" s="62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</row>
    <row r="523" spans="1:26" ht="15.75" customHeight="1" x14ac:dyDescent="0.25">
      <c r="A523" s="124"/>
      <c r="B523" s="124"/>
      <c r="C523" s="124"/>
      <c r="D523" s="124"/>
      <c r="E523" s="124"/>
      <c r="F523" s="62"/>
      <c r="G523" s="62"/>
      <c r="H523" s="62"/>
      <c r="I523" s="62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</row>
    <row r="524" spans="1:26" ht="15.75" customHeight="1" x14ac:dyDescent="0.25">
      <c r="A524" s="124"/>
      <c r="B524" s="124"/>
      <c r="C524" s="124"/>
      <c r="D524" s="124"/>
      <c r="E524" s="124"/>
      <c r="F524" s="62"/>
      <c r="G524" s="62"/>
      <c r="H524" s="62"/>
      <c r="I524" s="62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</row>
    <row r="525" spans="1:26" ht="15.75" customHeight="1" x14ac:dyDescent="0.25">
      <c r="A525" s="124"/>
      <c r="B525" s="124"/>
      <c r="C525" s="124"/>
      <c r="D525" s="124"/>
      <c r="E525" s="124"/>
      <c r="F525" s="62"/>
      <c r="G525" s="62"/>
      <c r="H525" s="62"/>
      <c r="I525" s="62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</row>
    <row r="526" spans="1:26" ht="15.75" customHeight="1" x14ac:dyDescent="0.25">
      <c r="A526" s="124"/>
      <c r="B526" s="124"/>
      <c r="C526" s="124"/>
      <c r="D526" s="124"/>
      <c r="E526" s="124"/>
      <c r="F526" s="62"/>
      <c r="G526" s="62"/>
      <c r="H526" s="62"/>
      <c r="I526" s="62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</row>
    <row r="527" spans="1:26" ht="15.75" customHeight="1" x14ac:dyDescent="0.25">
      <c r="A527" s="124"/>
      <c r="B527" s="124"/>
      <c r="C527" s="124"/>
      <c r="D527" s="124"/>
      <c r="E527" s="124"/>
      <c r="F527" s="62"/>
      <c r="G527" s="62"/>
      <c r="H527" s="62"/>
      <c r="I527" s="62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</row>
    <row r="528" spans="1:26" ht="15.75" customHeight="1" x14ac:dyDescent="0.25">
      <c r="A528" s="124"/>
      <c r="B528" s="124"/>
      <c r="C528" s="124"/>
      <c r="D528" s="124"/>
      <c r="E528" s="124"/>
      <c r="F528" s="62"/>
      <c r="G528" s="62"/>
      <c r="H528" s="62"/>
      <c r="I528" s="62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</row>
    <row r="529" spans="1:26" ht="15.75" customHeight="1" x14ac:dyDescent="0.25">
      <c r="A529" s="124"/>
      <c r="B529" s="124"/>
      <c r="C529" s="124"/>
      <c r="D529" s="124"/>
      <c r="E529" s="124"/>
      <c r="F529" s="62"/>
      <c r="G529" s="62"/>
      <c r="H529" s="62"/>
      <c r="I529" s="62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</row>
    <row r="530" spans="1:26" ht="15.75" customHeight="1" x14ac:dyDescent="0.25">
      <c r="A530" s="124"/>
      <c r="B530" s="124"/>
      <c r="C530" s="124"/>
      <c r="D530" s="124"/>
      <c r="E530" s="124"/>
      <c r="F530" s="62"/>
      <c r="G530" s="62"/>
      <c r="H530" s="62"/>
      <c r="I530" s="62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</row>
    <row r="531" spans="1:26" ht="15.75" customHeight="1" x14ac:dyDescent="0.25">
      <c r="A531" s="124"/>
      <c r="B531" s="124"/>
      <c r="C531" s="124"/>
      <c r="D531" s="124"/>
      <c r="E531" s="124"/>
      <c r="F531" s="62"/>
      <c r="G531" s="62"/>
      <c r="H531" s="62"/>
      <c r="I531" s="62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</row>
    <row r="532" spans="1:26" ht="15.75" customHeight="1" x14ac:dyDescent="0.25">
      <c r="A532" s="124"/>
      <c r="B532" s="124"/>
      <c r="C532" s="124"/>
      <c r="D532" s="124"/>
      <c r="E532" s="124"/>
      <c r="F532" s="62"/>
      <c r="G532" s="62"/>
      <c r="H532" s="62"/>
      <c r="I532" s="62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</row>
    <row r="533" spans="1:26" ht="15.75" customHeight="1" x14ac:dyDescent="0.25">
      <c r="A533" s="124"/>
      <c r="B533" s="124"/>
      <c r="C533" s="124"/>
      <c r="D533" s="124"/>
      <c r="E533" s="124"/>
      <c r="F533" s="62"/>
      <c r="G533" s="62"/>
      <c r="H533" s="62"/>
      <c r="I533" s="62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</row>
    <row r="534" spans="1:26" ht="15.75" customHeight="1" x14ac:dyDescent="0.25">
      <c r="A534" s="124"/>
      <c r="B534" s="124"/>
      <c r="C534" s="124"/>
      <c r="D534" s="124"/>
      <c r="E534" s="124"/>
      <c r="F534" s="62"/>
      <c r="G534" s="62"/>
      <c r="H534" s="62"/>
      <c r="I534" s="62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</row>
    <row r="535" spans="1:26" ht="15.75" customHeight="1" x14ac:dyDescent="0.25">
      <c r="A535" s="124"/>
      <c r="B535" s="124"/>
      <c r="C535" s="124"/>
      <c r="D535" s="124"/>
      <c r="E535" s="124"/>
      <c r="F535" s="62"/>
      <c r="G535" s="62"/>
      <c r="H535" s="62"/>
      <c r="I535" s="62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</row>
    <row r="536" spans="1:26" ht="15.75" customHeight="1" x14ac:dyDescent="0.25">
      <c r="A536" s="124"/>
      <c r="B536" s="124"/>
      <c r="C536" s="124"/>
      <c r="D536" s="124"/>
      <c r="E536" s="124"/>
      <c r="F536" s="62"/>
      <c r="G536" s="62"/>
      <c r="H536" s="62"/>
      <c r="I536" s="62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</row>
    <row r="537" spans="1:26" ht="15.75" customHeight="1" x14ac:dyDescent="0.25">
      <c r="A537" s="124"/>
      <c r="B537" s="124"/>
      <c r="C537" s="124"/>
      <c r="D537" s="124"/>
      <c r="E537" s="124"/>
      <c r="F537" s="62"/>
      <c r="G537" s="62"/>
      <c r="H537" s="62"/>
      <c r="I537" s="62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</row>
    <row r="538" spans="1:26" ht="15.75" customHeight="1" x14ac:dyDescent="0.25">
      <c r="A538" s="124"/>
      <c r="B538" s="124"/>
      <c r="C538" s="124"/>
      <c r="D538" s="124"/>
      <c r="E538" s="124"/>
      <c r="F538" s="62"/>
      <c r="G538" s="62"/>
      <c r="H538" s="62"/>
      <c r="I538" s="62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</row>
    <row r="539" spans="1:26" ht="15.75" customHeight="1" x14ac:dyDescent="0.25">
      <c r="A539" s="124"/>
      <c r="B539" s="124"/>
      <c r="C539" s="124"/>
      <c r="D539" s="124"/>
      <c r="E539" s="124"/>
      <c r="F539" s="62"/>
      <c r="G539" s="62"/>
      <c r="H539" s="62"/>
      <c r="I539" s="62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</row>
    <row r="540" spans="1:26" ht="15.75" customHeight="1" x14ac:dyDescent="0.25">
      <c r="A540" s="124"/>
      <c r="B540" s="124"/>
      <c r="C540" s="124"/>
      <c r="D540" s="124"/>
      <c r="E540" s="124"/>
      <c r="F540" s="62"/>
      <c r="G540" s="62"/>
      <c r="H540" s="62"/>
      <c r="I540" s="62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</row>
    <row r="541" spans="1:26" ht="15.75" customHeight="1" x14ac:dyDescent="0.25">
      <c r="A541" s="124"/>
      <c r="B541" s="124"/>
      <c r="C541" s="124"/>
      <c r="D541" s="124"/>
      <c r="E541" s="124"/>
      <c r="F541" s="62"/>
      <c r="G541" s="62"/>
      <c r="H541" s="62"/>
      <c r="I541" s="62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</row>
    <row r="542" spans="1:26" ht="15.75" customHeight="1" x14ac:dyDescent="0.25">
      <c r="A542" s="124"/>
      <c r="B542" s="124"/>
      <c r="C542" s="124"/>
      <c r="D542" s="124"/>
      <c r="E542" s="124"/>
      <c r="F542" s="62"/>
      <c r="G542" s="62"/>
      <c r="H542" s="62"/>
      <c r="I542" s="62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</row>
    <row r="543" spans="1:26" ht="15.75" customHeight="1" x14ac:dyDescent="0.25">
      <c r="A543" s="124"/>
      <c r="B543" s="124"/>
      <c r="C543" s="124"/>
      <c r="D543" s="124"/>
      <c r="E543" s="124"/>
      <c r="F543" s="62"/>
      <c r="G543" s="62"/>
      <c r="H543" s="62"/>
      <c r="I543" s="62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</row>
    <row r="544" spans="1:26" ht="15.75" customHeight="1" x14ac:dyDescent="0.25">
      <c r="A544" s="124"/>
      <c r="B544" s="124"/>
      <c r="C544" s="124"/>
      <c r="D544" s="124"/>
      <c r="E544" s="124"/>
      <c r="F544" s="62"/>
      <c r="G544" s="62"/>
      <c r="H544" s="62"/>
      <c r="I544" s="62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</row>
    <row r="545" spans="1:26" ht="15.75" customHeight="1" x14ac:dyDescent="0.25">
      <c r="A545" s="124"/>
      <c r="B545" s="124"/>
      <c r="C545" s="124"/>
      <c r="D545" s="124"/>
      <c r="E545" s="124"/>
      <c r="F545" s="62"/>
      <c r="G545" s="62"/>
      <c r="H545" s="62"/>
      <c r="I545" s="62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</row>
    <row r="546" spans="1:26" ht="15.75" customHeight="1" x14ac:dyDescent="0.25">
      <c r="A546" s="124"/>
      <c r="B546" s="124"/>
      <c r="C546" s="124"/>
      <c r="D546" s="124"/>
      <c r="E546" s="124"/>
      <c r="F546" s="62"/>
      <c r="G546" s="62"/>
      <c r="H546" s="62"/>
      <c r="I546" s="62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</row>
    <row r="547" spans="1:26" ht="15.75" customHeight="1" x14ac:dyDescent="0.25">
      <c r="A547" s="124"/>
      <c r="B547" s="124"/>
      <c r="C547" s="124"/>
      <c r="D547" s="124"/>
      <c r="E547" s="124"/>
      <c r="F547" s="62"/>
      <c r="G547" s="62"/>
      <c r="H547" s="62"/>
      <c r="I547" s="62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</row>
    <row r="548" spans="1:26" ht="15.75" customHeight="1" x14ac:dyDescent="0.25">
      <c r="A548" s="124"/>
      <c r="B548" s="124"/>
      <c r="C548" s="124"/>
      <c r="D548" s="124"/>
      <c r="E548" s="124"/>
      <c r="F548" s="62"/>
      <c r="G548" s="62"/>
      <c r="H548" s="62"/>
      <c r="I548" s="62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</row>
    <row r="549" spans="1:26" ht="15.75" customHeight="1" x14ac:dyDescent="0.25">
      <c r="A549" s="124"/>
      <c r="B549" s="124"/>
      <c r="C549" s="124"/>
      <c r="D549" s="124"/>
      <c r="E549" s="124"/>
      <c r="F549" s="62"/>
      <c r="G549" s="62"/>
      <c r="H549" s="62"/>
      <c r="I549" s="62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</row>
    <row r="550" spans="1:26" ht="15.75" customHeight="1" x14ac:dyDescent="0.25">
      <c r="A550" s="124"/>
      <c r="B550" s="124"/>
      <c r="C550" s="124"/>
      <c r="D550" s="124"/>
      <c r="E550" s="124"/>
      <c r="F550" s="62"/>
      <c r="G550" s="62"/>
      <c r="H550" s="62"/>
      <c r="I550" s="62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</row>
    <row r="551" spans="1:26" ht="15.75" customHeight="1" x14ac:dyDescent="0.25">
      <c r="A551" s="124"/>
      <c r="B551" s="124"/>
      <c r="C551" s="124"/>
      <c r="D551" s="124"/>
      <c r="E551" s="124"/>
      <c r="F551" s="62"/>
      <c r="G551" s="62"/>
      <c r="H551" s="62"/>
      <c r="I551" s="62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</row>
    <row r="552" spans="1:26" ht="15.75" customHeight="1" x14ac:dyDescent="0.25">
      <c r="A552" s="124"/>
      <c r="B552" s="124"/>
      <c r="C552" s="124"/>
      <c r="D552" s="124"/>
      <c r="E552" s="124"/>
      <c r="F552" s="62"/>
      <c r="G552" s="62"/>
      <c r="H552" s="62"/>
      <c r="I552" s="62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</row>
    <row r="553" spans="1:26" ht="15.75" customHeight="1" x14ac:dyDescent="0.25">
      <c r="A553" s="124"/>
      <c r="B553" s="124"/>
      <c r="C553" s="124"/>
      <c r="D553" s="124"/>
      <c r="E553" s="124"/>
      <c r="F553" s="62"/>
      <c r="G553" s="62"/>
      <c r="H553" s="62"/>
      <c r="I553" s="62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</row>
    <row r="554" spans="1:26" ht="15.75" customHeight="1" x14ac:dyDescent="0.25">
      <c r="A554" s="124"/>
      <c r="B554" s="124"/>
      <c r="C554" s="124"/>
      <c r="D554" s="124"/>
      <c r="E554" s="124"/>
      <c r="F554" s="62"/>
      <c r="G554" s="62"/>
      <c r="H554" s="62"/>
      <c r="I554" s="62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</row>
    <row r="555" spans="1:26" ht="15.75" customHeight="1" x14ac:dyDescent="0.25">
      <c r="A555" s="124"/>
      <c r="B555" s="124"/>
      <c r="C555" s="124"/>
      <c r="D555" s="124"/>
      <c r="E555" s="124"/>
      <c r="F555" s="62"/>
      <c r="G555" s="62"/>
      <c r="H555" s="62"/>
      <c r="I555" s="62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</row>
    <row r="556" spans="1:26" ht="15.75" customHeight="1" x14ac:dyDescent="0.25">
      <c r="A556" s="124"/>
      <c r="B556" s="124"/>
      <c r="C556" s="124"/>
      <c r="D556" s="124"/>
      <c r="E556" s="124"/>
      <c r="F556" s="62"/>
      <c r="G556" s="62"/>
      <c r="H556" s="62"/>
      <c r="I556" s="62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</row>
    <row r="557" spans="1:26" ht="15.75" customHeight="1" x14ac:dyDescent="0.25">
      <c r="A557" s="124"/>
      <c r="B557" s="124"/>
      <c r="C557" s="124"/>
      <c r="D557" s="124"/>
      <c r="E557" s="124"/>
      <c r="F557" s="62"/>
      <c r="G557" s="62"/>
      <c r="H557" s="62"/>
      <c r="I557" s="62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</row>
    <row r="558" spans="1:26" ht="15.75" customHeight="1" x14ac:dyDescent="0.25">
      <c r="A558" s="124"/>
      <c r="B558" s="124"/>
      <c r="C558" s="124"/>
      <c r="D558" s="124"/>
      <c r="E558" s="124"/>
      <c r="F558" s="62"/>
      <c r="G558" s="62"/>
      <c r="H558" s="62"/>
      <c r="I558" s="62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</row>
    <row r="559" spans="1:26" ht="15.75" customHeight="1" x14ac:dyDescent="0.25">
      <c r="A559" s="124"/>
      <c r="B559" s="124"/>
      <c r="C559" s="124"/>
      <c r="D559" s="124"/>
      <c r="E559" s="124"/>
      <c r="F559" s="62"/>
      <c r="G559" s="62"/>
      <c r="H559" s="62"/>
      <c r="I559" s="62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</row>
    <row r="560" spans="1:26" ht="15.75" customHeight="1" x14ac:dyDescent="0.25">
      <c r="A560" s="124"/>
      <c r="B560" s="124"/>
      <c r="C560" s="124"/>
      <c r="D560" s="124"/>
      <c r="E560" s="124"/>
      <c r="F560" s="62"/>
      <c r="G560" s="62"/>
      <c r="H560" s="62"/>
      <c r="I560" s="62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</row>
    <row r="561" spans="1:26" ht="15.75" customHeight="1" x14ac:dyDescent="0.25">
      <c r="A561" s="124"/>
      <c r="B561" s="124"/>
      <c r="C561" s="124"/>
      <c r="D561" s="124"/>
      <c r="E561" s="124"/>
      <c r="F561" s="62"/>
      <c r="G561" s="62"/>
      <c r="H561" s="62"/>
      <c r="I561" s="62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</row>
    <row r="562" spans="1:26" ht="15.75" customHeight="1" x14ac:dyDescent="0.25">
      <c r="A562" s="124"/>
      <c r="B562" s="124"/>
      <c r="C562" s="124"/>
      <c r="D562" s="124"/>
      <c r="E562" s="124"/>
      <c r="F562" s="62"/>
      <c r="G562" s="62"/>
      <c r="H562" s="62"/>
      <c r="I562" s="62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</row>
    <row r="563" spans="1:26" ht="15.75" customHeight="1" x14ac:dyDescent="0.25">
      <c r="A563" s="124"/>
      <c r="B563" s="124"/>
      <c r="C563" s="124"/>
      <c r="D563" s="124"/>
      <c r="E563" s="124"/>
      <c r="F563" s="62"/>
      <c r="G563" s="62"/>
      <c r="H563" s="62"/>
      <c r="I563" s="62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</row>
    <row r="564" spans="1:26" ht="15.75" customHeight="1" x14ac:dyDescent="0.25">
      <c r="A564" s="124"/>
      <c r="B564" s="124"/>
      <c r="C564" s="124"/>
      <c r="D564" s="124"/>
      <c r="E564" s="124"/>
      <c r="F564" s="62"/>
      <c r="G564" s="62"/>
      <c r="H564" s="62"/>
      <c r="I564" s="62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</row>
    <row r="565" spans="1:26" ht="15.75" customHeight="1" x14ac:dyDescent="0.25">
      <c r="A565" s="124"/>
      <c r="B565" s="124"/>
      <c r="C565" s="124"/>
      <c r="D565" s="124"/>
      <c r="E565" s="124"/>
      <c r="F565" s="62"/>
      <c r="G565" s="62"/>
      <c r="H565" s="62"/>
      <c r="I565" s="62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</row>
    <row r="566" spans="1:26" ht="15.75" customHeight="1" x14ac:dyDescent="0.25">
      <c r="A566" s="124"/>
      <c r="B566" s="124"/>
      <c r="C566" s="124"/>
      <c r="D566" s="124"/>
      <c r="E566" s="124"/>
      <c r="F566" s="62"/>
      <c r="G566" s="62"/>
      <c r="H566" s="62"/>
      <c r="I566" s="62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</row>
    <row r="567" spans="1:26" ht="15.75" customHeight="1" x14ac:dyDescent="0.25">
      <c r="A567" s="124"/>
      <c r="B567" s="124"/>
      <c r="C567" s="124"/>
      <c r="D567" s="124"/>
      <c r="E567" s="124"/>
      <c r="F567" s="62"/>
      <c r="G567" s="62"/>
      <c r="H567" s="62"/>
      <c r="I567" s="62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</row>
    <row r="568" spans="1:26" ht="15.75" customHeight="1" x14ac:dyDescent="0.25">
      <c r="A568" s="124"/>
      <c r="B568" s="124"/>
      <c r="C568" s="124"/>
      <c r="D568" s="124"/>
      <c r="E568" s="124"/>
      <c r="F568" s="62"/>
      <c r="G568" s="62"/>
      <c r="H568" s="62"/>
      <c r="I568" s="62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</row>
    <row r="569" spans="1:26" ht="15.75" customHeight="1" x14ac:dyDescent="0.25">
      <c r="A569" s="124"/>
      <c r="B569" s="124"/>
      <c r="C569" s="124"/>
      <c r="D569" s="124"/>
      <c r="E569" s="124"/>
      <c r="F569" s="62"/>
      <c r="G569" s="62"/>
      <c r="H569" s="62"/>
      <c r="I569" s="62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</row>
    <row r="570" spans="1:26" ht="15.75" customHeight="1" x14ac:dyDescent="0.25">
      <c r="A570" s="124"/>
      <c r="B570" s="124"/>
      <c r="C570" s="124"/>
      <c r="D570" s="124"/>
      <c r="E570" s="124"/>
      <c r="F570" s="62"/>
      <c r="G570" s="62"/>
      <c r="H570" s="62"/>
      <c r="I570" s="62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</row>
    <row r="571" spans="1:26" ht="15.75" customHeight="1" x14ac:dyDescent="0.25">
      <c r="A571" s="124"/>
      <c r="B571" s="124"/>
      <c r="C571" s="124"/>
      <c r="D571" s="124"/>
      <c r="E571" s="124"/>
      <c r="F571" s="62"/>
      <c r="G571" s="62"/>
      <c r="H571" s="62"/>
      <c r="I571" s="62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</row>
    <row r="572" spans="1:26" ht="15.75" customHeight="1" x14ac:dyDescent="0.25">
      <c r="A572" s="124"/>
      <c r="B572" s="124"/>
      <c r="C572" s="124"/>
      <c r="D572" s="124"/>
      <c r="E572" s="124"/>
      <c r="F572" s="62"/>
      <c r="G572" s="62"/>
      <c r="H572" s="62"/>
      <c r="I572" s="62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</row>
    <row r="573" spans="1:26" ht="15.75" customHeight="1" x14ac:dyDescent="0.25">
      <c r="A573" s="124"/>
      <c r="B573" s="124"/>
      <c r="C573" s="124"/>
      <c r="D573" s="124"/>
      <c r="E573" s="124"/>
      <c r="F573" s="62"/>
      <c r="G573" s="62"/>
      <c r="H573" s="62"/>
      <c r="I573" s="62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</row>
    <row r="574" spans="1:26" ht="15.75" customHeight="1" x14ac:dyDescent="0.25">
      <c r="A574" s="124"/>
      <c r="B574" s="124"/>
      <c r="C574" s="124"/>
      <c r="D574" s="124"/>
      <c r="E574" s="124"/>
      <c r="F574" s="62"/>
      <c r="G574" s="62"/>
      <c r="H574" s="62"/>
      <c r="I574" s="62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</row>
    <row r="575" spans="1:26" ht="15.75" customHeight="1" x14ac:dyDescent="0.25">
      <c r="A575" s="124"/>
      <c r="B575" s="124"/>
      <c r="C575" s="124"/>
      <c r="D575" s="124"/>
      <c r="E575" s="124"/>
      <c r="F575" s="62"/>
      <c r="G575" s="62"/>
      <c r="H575" s="62"/>
      <c r="I575" s="62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</row>
    <row r="576" spans="1:26" ht="15.75" customHeight="1" x14ac:dyDescent="0.25">
      <c r="A576" s="124"/>
      <c r="B576" s="124"/>
      <c r="C576" s="124"/>
      <c r="D576" s="124"/>
      <c r="E576" s="124"/>
      <c r="F576" s="62"/>
      <c r="G576" s="62"/>
      <c r="H576" s="62"/>
      <c r="I576" s="62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</row>
    <row r="577" spans="1:26" ht="15.75" customHeight="1" x14ac:dyDescent="0.25">
      <c r="A577" s="124"/>
      <c r="B577" s="124"/>
      <c r="C577" s="124"/>
      <c r="D577" s="124"/>
      <c r="E577" s="124"/>
      <c r="F577" s="62"/>
      <c r="G577" s="62"/>
      <c r="H577" s="62"/>
      <c r="I577" s="62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</row>
    <row r="578" spans="1:26" ht="15.75" customHeight="1" x14ac:dyDescent="0.25">
      <c r="A578" s="124"/>
      <c r="B578" s="124"/>
      <c r="C578" s="124"/>
      <c r="D578" s="124"/>
      <c r="E578" s="124"/>
      <c r="F578" s="62"/>
      <c r="G578" s="62"/>
      <c r="H578" s="62"/>
      <c r="I578" s="62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</row>
    <row r="579" spans="1:26" ht="15.75" customHeight="1" x14ac:dyDescent="0.25">
      <c r="A579" s="124"/>
      <c r="B579" s="124"/>
      <c r="C579" s="124"/>
      <c r="D579" s="124"/>
      <c r="E579" s="124"/>
      <c r="F579" s="62"/>
      <c r="G579" s="62"/>
      <c r="H579" s="62"/>
      <c r="I579" s="62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</row>
    <row r="580" spans="1:26" ht="15.75" customHeight="1" x14ac:dyDescent="0.25">
      <c r="A580" s="124"/>
      <c r="B580" s="124"/>
      <c r="C580" s="124"/>
      <c r="D580" s="124"/>
      <c r="E580" s="124"/>
      <c r="F580" s="62"/>
      <c r="G580" s="62"/>
      <c r="H580" s="62"/>
      <c r="I580" s="62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</row>
    <row r="581" spans="1:26" ht="15.75" customHeight="1" x14ac:dyDescent="0.25">
      <c r="A581" s="124"/>
      <c r="B581" s="124"/>
      <c r="C581" s="124"/>
      <c r="D581" s="124"/>
      <c r="E581" s="124"/>
      <c r="F581" s="62"/>
      <c r="G581" s="62"/>
      <c r="H581" s="62"/>
      <c r="I581" s="62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</row>
    <row r="582" spans="1:26" ht="15.75" customHeight="1" x14ac:dyDescent="0.25">
      <c r="A582" s="124"/>
      <c r="B582" s="124"/>
      <c r="C582" s="124"/>
      <c r="D582" s="124"/>
      <c r="E582" s="124"/>
      <c r="F582" s="62"/>
      <c r="G582" s="62"/>
      <c r="H582" s="62"/>
      <c r="I582" s="62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</row>
    <row r="583" spans="1:26" ht="15.75" customHeight="1" x14ac:dyDescent="0.25">
      <c r="A583" s="124"/>
      <c r="B583" s="124"/>
      <c r="C583" s="124"/>
      <c r="D583" s="124"/>
      <c r="E583" s="124"/>
      <c r="F583" s="62"/>
      <c r="G583" s="62"/>
      <c r="H583" s="62"/>
      <c r="I583" s="62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</row>
    <row r="584" spans="1:26" ht="15.75" customHeight="1" x14ac:dyDescent="0.25">
      <c r="A584" s="124"/>
      <c r="B584" s="124"/>
      <c r="C584" s="124"/>
      <c r="D584" s="124"/>
      <c r="E584" s="124"/>
      <c r="F584" s="62"/>
      <c r="G584" s="62"/>
      <c r="H584" s="62"/>
      <c r="I584" s="62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</row>
    <row r="585" spans="1:26" ht="15.75" customHeight="1" x14ac:dyDescent="0.25">
      <c r="A585" s="124"/>
      <c r="B585" s="124"/>
      <c r="C585" s="124"/>
      <c r="D585" s="124"/>
      <c r="E585" s="124"/>
      <c r="F585" s="62"/>
      <c r="G585" s="62"/>
      <c r="H585" s="62"/>
      <c r="I585" s="62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</row>
    <row r="586" spans="1:26" ht="15.75" customHeight="1" x14ac:dyDescent="0.25">
      <c r="A586" s="124"/>
      <c r="B586" s="124"/>
      <c r="C586" s="124"/>
      <c r="D586" s="124"/>
      <c r="E586" s="124"/>
      <c r="F586" s="62"/>
      <c r="G586" s="62"/>
      <c r="H586" s="62"/>
      <c r="I586" s="62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</row>
    <row r="587" spans="1:26" ht="15.75" customHeight="1" x14ac:dyDescent="0.25">
      <c r="A587" s="124"/>
      <c r="B587" s="124"/>
      <c r="C587" s="124"/>
      <c r="D587" s="124"/>
      <c r="E587" s="124"/>
      <c r="F587" s="62"/>
      <c r="G587" s="62"/>
      <c r="H587" s="62"/>
      <c r="I587" s="62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</row>
    <row r="588" spans="1:26" ht="15.75" customHeight="1" x14ac:dyDescent="0.25">
      <c r="A588" s="124"/>
      <c r="B588" s="124"/>
      <c r="C588" s="124"/>
      <c r="D588" s="124"/>
      <c r="E588" s="124"/>
      <c r="F588" s="62"/>
      <c r="G588" s="62"/>
      <c r="H588" s="62"/>
      <c r="I588" s="62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</row>
    <row r="589" spans="1:26" ht="15.75" customHeight="1" x14ac:dyDescent="0.25">
      <c r="A589" s="124"/>
      <c r="B589" s="124"/>
      <c r="C589" s="124"/>
      <c r="D589" s="124"/>
      <c r="E589" s="124"/>
      <c r="F589" s="62"/>
      <c r="G589" s="62"/>
      <c r="H589" s="62"/>
      <c r="I589" s="62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</row>
    <row r="590" spans="1:26" ht="15.75" customHeight="1" x14ac:dyDescent="0.25">
      <c r="A590" s="124"/>
      <c r="B590" s="124"/>
      <c r="C590" s="124"/>
      <c r="D590" s="124"/>
      <c r="E590" s="124"/>
      <c r="F590" s="62"/>
      <c r="G590" s="62"/>
      <c r="H590" s="62"/>
      <c r="I590" s="62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</row>
    <row r="591" spans="1:26" ht="15.75" customHeight="1" x14ac:dyDescent="0.25">
      <c r="A591" s="124"/>
      <c r="B591" s="124"/>
      <c r="C591" s="124"/>
      <c r="D591" s="124"/>
      <c r="E591" s="124"/>
      <c r="F591" s="62"/>
      <c r="G591" s="62"/>
      <c r="H591" s="62"/>
      <c r="I591" s="62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</row>
    <row r="592" spans="1:26" ht="15.75" customHeight="1" x14ac:dyDescent="0.25">
      <c r="A592" s="124"/>
      <c r="B592" s="124"/>
      <c r="C592" s="124"/>
      <c r="D592" s="124"/>
      <c r="E592" s="124"/>
      <c r="F592" s="62"/>
      <c r="G592" s="62"/>
      <c r="H592" s="62"/>
      <c r="I592" s="62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</row>
    <row r="593" spans="1:26" ht="15.75" customHeight="1" x14ac:dyDescent="0.25">
      <c r="A593" s="124"/>
      <c r="B593" s="124"/>
      <c r="C593" s="124"/>
      <c r="D593" s="124"/>
      <c r="E593" s="124"/>
      <c r="F593" s="62"/>
      <c r="G593" s="62"/>
      <c r="H593" s="62"/>
      <c r="I593" s="62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</row>
    <row r="594" spans="1:26" ht="15.75" customHeight="1" x14ac:dyDescent="0.25">
      <c r="A594" s="124"/>
      <c r="B594" s="124"/>
      <c r="C594" s="124"/>
      <c r="D594" s="124"/>
      <c r="E594" s="124"/>
      <c r="F594" s="62"/>
      <c r="G594" s="62"/>
      <c r="H594" s="62"/>
      <c r="I594" s="62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</row>
    <row r="595" spans="1:26" ht="15.75" customHeight="1" x14ac:dyDescent="0.25">
      <c r="A595" s="124"/>
      <c r="B595" s="124"/>
      <c r="C595" s="124"/>
      <c r="D595" s="124"/>
      <c r="E595" s="124"/>
      <c r="F595" s="62"/>
      <c r="G595" s="62"/>
      <c r="H595" s="62"/>
      <c r="I595" s="62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</row>
    <row r="596" spans="1:26" ht="15.75" customHeight="1" x14ac:dyDescent="0.25">
      <c r="A596" s="124"/>
      <c r="B596" s="124"/>
      <c r="C596" s="124"/>
      <c r="D596" s="124"/>
      <c r="E596" s="124"/>
      <c r="F596" s="62"/>
      <c r="G596" s="62"/>
      <c r="H596" s="62"/>
      <c r="I596" s="62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</row>
    <row r="597" spans="1:26" ht="15.75" customHeight="1" x14ac:dyDescent="0.25">
      <c r="A597" s="124"/>
      <c r="B597" s="124"/>
      <c r="C597" s="124"/>
      <c r="D597" s="124"/>
      <c r="E597" s="124"/>
      <c r="F597" s="62"/>
      <c r="G597" s="62"/>
      <c r="H597" s="62"/>
      <c r="I597" s="62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</row>
    <row r="598" spans="1:26" ht="15.75" customHeight="1" x14ac:dyDescent="0.25">
      <c r="A598" s="124"/>
      <c r="B598" s="124"/>
      <c r="C598" s="124"/>
      <c r="D598" s="124"/>
      <c r="E598" s="124"/>
      <c r="F598" s="62"/>
      <c r="G598" s="62"/>
      <c r="H598" s="62"/>
      <c r="I598" s="62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</row>
    <row r="599" spans="1:26" ht="15.75" customHeight="1" x14ac:dyDescent="0.25">
      <c r="A599" s="124"/>
      <c r="B599" s="124"/>
      <c r="C599" s="124"/>
      <c r="D599" s="124"/>
      <c r="E599" s="124"/>
      <c r="F599" s="62"/>
      <c r="G599" s="62"/>
      <c r="H599" s="62"/>
      <c r="I599" s="62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</row>
    <row r="600" spans="1:26" ht="15.75" customHeight="1" x14ac:dyDescent="0.25">
      <c r="A600" s="124"/>
      <c r="B600" s="124"/>
      <c r="C600" s="124"/>
      <c r="D600" s="124"/>
      <c r="E600" s="124"/>
      <c r="F600" s="62"/>
      <c r="G600" s="62"/>
      <c r="H600" s="62"/>
      <c r="I600" s="62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</row>
    <row r="601" spans="1:26" ht="15.75" customHeight="1" x14ac:dyDescent="0.25">
      <c r="A601" s="124"/>
      <c r="B601" s="124"/>
      <c r="C601" s="124"/>
      <c r="D601" s="124"/>
      <c r="E601" s="124"/>
      <c r="F601" s="62"/>
      <c r="G601" s="62"/>
      <c r="H601" s="62"/>
      <c r="I601" s="62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</row>
    <row r="602" spans="1:26" ht="15.75" customHeight="1" x14ac:dyDescent="0.25">
      <c r="A602" s="124"/>
      <c r="B602" s="124"/>
      <c r="C602" s="124"/>
      <c r="D602" s="124"/>
      <c r="E602" s="124"/>
      <c r="F602" s="62"/>
      <c r="G602" s="62"/>
      <c r="H602" s="62"/>
      <c r="I602" s="62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</row>
    <row r="603" spans="1:26" ht="15.75" customHeight="1" x14ac:dyDescent="0.25">
      <c r="A603" s="124"/>
      <c r="B603" s="124"/>
      <c r="C603" s="124"/>
      <c r="D603" s="124"/>
      <c r="E603" s="124"/>
      <c r="F603" s="62"/>
      <c r="G603" s="62"/>
      <c r="H603" s="62"/>
      <c r="I603" s="62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</row>
    <row r="604" spans="1:26" ht="15.75" customHeight="1" x14ac:dyDescent="0.25">
      <c r="A604" s="124"/>
      <c r="B604" s="124"/>
      <c r="C604" s="124"/>
      <c r="D604" s="124"/>
      <c r="E604" s="124"/>
      <c r="F604" s="62"/>
      <c r="G604" s="62"/>
      <c r="H604" s="62"/>
      <c r="I604" s="62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</row>
    <row r="605" spans="1:26" ht="15.75" customHeight="1" x14ac:dyDescent="0.25">
      <c r="A605" s="124"/>
      <c r="B605" s="124"/>
      <c r="C605" s="124"/>
      <c r="D605" s="124"/>
      <c r="E605" s="124"/>
      <c r="F605" s="62"/>
      <c r="G605" s="62"/>
      <c r="H605" s="62"/>
      <c r="I605" s="62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</row>
    <row r="606" spans="1:26" ht="15.75" customHeight="1" x14ac:dyDescent="0.25">
      <c r="A606" s="124"/>
      <c r="B606" s="124"/>
      <c r="C606" s="124"/>
      <c r="D606" s="124"/>
      <c r="E606" s="124"/>
      <c r="F606" s="62"/>
      <c r="G606" s="62"/>
      <c r="H606" s="62"/>
      <c r="I606" s="62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</row>
    <row r="607" spans="1:26" ht="15.75" customHeight="1" x14ac:dyDescent="0.25">
      <c r="A607" s="124"/>
      <c r="B607" s="124"/>
      <c r="C607" s="124"/>
      <c r="D607" s="124"/>
      <c r="E607" s="124"/>
      <c r="F607" s="62"/>
      <c r="G607" s="62"/>
      <c r="H607" s="62"/>
      <c r="I607" s="62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</row>
    <row r="608" spans="1:26" ht="15.75" customHeight="1" x14ac:dyDescent="0.25">
      <c r="A608" s="124"/>
      <c r="B608" s="124"/>
      <c r="C608" s="124"/>
      <c r="D608" s="124"/>
      <c r="E608" s="124"/>
      <c r="F608" s="62"/>
      <c r="G608" s="62"/>
      <c r="H608" s="62"/>
      <c r="I608" s="62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</row>
    <row r="609" spans="1:26" ht="15.75" customHeight="1" x14ac:dyDescent="0.25">
      <c r="A609" s="124"/>
      <c r="B609" s="124"/>
      <c r="C609" s="124"/>
      <c r="D609" s="124"/>
      <c r="E609" s="124"/>
      <c r="F609" s="62"/>
      <c r="G609" s="62"/>
      <c r="H609" s="62"/>
      <c r="I609" s="62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</row>
    <row r="610" spans="1:26" ht="15.75" customHeight="1" x14ac:dyDescent="0.25">
      <c r="A610" s="124"/>
      <c r="B610" s="124"/>
      <c r="C610" s="124"/>
      <c r="D610" s="124"/>
      <c r="E610" s="124"/>
      <c r="F610" s="62"/>
      <c r="G610" s="62"/>
      <c r="H610" s="62"/>
      <c r="I610" s="62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</row>
    <row r="611" spans="1:26" ht="15.75" customHeight="1" x14ac:dyDescent="0.25">
      <c r="A611" s="124"/>
      <c r="B611" s="124"/>
      <c r="C611" s="124"/>
      <c r="D611" s="124"/>
      <c r="E611" s="124"/>
      <c r="F611" s="62"/>
      <c r="G611" s="62"/>
      <c r="H611" s="62"/>
      <c r="I611" s="62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</row>
    <row r="612" spans="1:26" ht="15.75" customHeight="1" x14ac:dyDescent="0.25">
      <c r="A612" s="124"/>
      <c r="B612" s="124"/>
      <c r="C612" s="124"/>
      <c r="D612" s="124"/>
      <c r="E612" s="124"/>
      <c r="F612" s="62"/>
      <c r="G612" s="62"/>
      <c r="H612" s="62"/>
      <c r="I612" s="62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</row>
    <row r="613" spans="1:26" ht="15.75" customHeight="1" x14ac:dyDescent="0.25">
      <c r="A613" s="124"/>
      <c r="B613" s="124"/>
      <c r="C613" s="124"/>
      <c r="D613" s="124"/>
      <c r="E613" s="124"/>
      <c r="F613" s="62"/>
      <c r="G613" s="62"/>
      <c r="H613" s="62"/>
      <c r="I613" s="62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</row>
    <row r="614" spans="1:26" ht="15.75" customHeight="1" x14ac:dyDescent="0.25">
      <c r="A614" s="124"/>
      <c r="B614" s="124"/>
      <c r="C614" s="124"/>
      <c r="D614" s="124"/>
      <c r="E614" s="124"/>
      <c r="F614" s="62"/>
      <c r="G614" s="62"/>
      <c r="H614" s="62"/>
      <c r="I614" s="62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</row>
    <row r="615" spans="1:26" ht="15.75" customHeight="1" x14ac:dyDescent="0.25">
      <c r="A615" s="124"/>
      <c r="B615" s="124"/>
      <c r="C615" s="124"/>
      <c r="D615" s="124"/>
      <c r="E615" s="124"/>
      <c r="F615" s="62"/>
      <c r="G615" s="62"/>
      <c r="H615" s="62"/>
      <c r="I615" s="62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</row>
    <row r="616" spans="1:26" ht="15.75" customHeight="1" x14ac:dyDescent="0.25">
      <c r="A616" s="124"/>
      <c r="B616" s="124"/>
      <c r="C616" s="124"/>
      <c r="D616" s="124"/>
      <c r="E616" s="124"/>
      <c r="F616" s="62"/>
      <c r="G616" s="62"/>
      <c r="H616" s="62"/>
      <c r="I616" s="62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</row>
    <row r="617" spans="1:26" ht="15.75" customHeight="1" x14ac:dyDescent="0.25">
      <c r="A617" s="124"/>
      <c r="B617" s="124"/>
      <c r="C617" s="124"/>
      <c r="D617" s="124"/>
      <c r="E617" s="124"/>
      <c r="F617" s="62"/>
      <c r="G617" s="62"/>
      <c r="H617" s="62"/>
      <c r="I617" s="62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</row>
    <row r="618" spans="1:26" ht="15.75" customHeight="1" x14ac:dyDescent="0.25">
      <c r="A618" s="124"/>
      <c r="B618" s="124"/>
      <c r="C618" s="124"/>
      <c r="D618" s="124"/>
      <c r="E618" s="124"/>
      <c r="F618" s="62"/>
      <c r="G618" s="62"/>
      <c r="H618" s="62"/>
      <c r="I618" s="62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</row>
    <row r="619" spans="1:26" ht="15.75" customHeight="1" x14ac:dyDescent="0.25">
      <c r="A619" s="124"/>
      <c r="B619" s="124"/>
      <c r="C619" s="124"/>
      <c r="D619" s="124"/>
      <c r="E619" s="124"/>
      <c r="F619" s="62"/>
      <c r="G619" s="62"/>
      <c r="H619" s="62"/>
      <c r="I619" s="62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</row>
    <row r="620" spans="1:26" ht="15.75" customHeight="1" x14ac:dyDescent="0.25">
      <c r="A620" s="124"/>
      <c r="B620" s="124"/>
      <c r="C620" s="124"/>
      <c r="D620" s="124"/>
      <c r="E620" s="124"/>
      <c r="F620" s="62"/>
      <c r="G620" s="62"/>
      <c r="H620" s="62"/>
      <c r="I620" s="62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</row>
    <row r="621" spans="1:26" ht="15.75" customHeight="1" x14ac:dyDescent="0.25">
      <c r="A621" s="124"/>
      <c r="B621" s="124"/>
      <c r="C621" s="124"/>
      <c r="D621" s="124"/>
      <c r="E621" s="124"/>
      <c r="F621" s="62"/>
      <c r="G621" s="62"/>
      <c r="H621" s="62"/>
      <c r="I621" s="62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</row>
    <row r="622" spans="1:26" ht="15.75" customHeight="1" x14ac:dyDescent="0.25">
      <c r="A622" s="124"/>
      <c r="B622" s="124"/>
      <c r="C622" s="124"/>
      <c r="D622" s="124"/>
      <c r="E622" s="124"/>
      <c r="F622" s="62"/>
      <c r="G622" s="62"/>
      <c r="H622" s="62"/>
      <c r="I622" s="62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</row>
    <row r="623" spans="1:26" ht="15.75" customHeight="1" x14ac:dyDescent="0.25">
      <c r="A623" s="124"/>
      <c r="B623" s="124"/>
      <c r="C623" s="124"/>
      <c r="D623" s="124"/>
      <c r="E623" s="124"/>
      <c r="F623" s="62"/>
      <c r="G623" s="62"/>
      <c r="H623" s="62"/>
      <c r="I623" s="62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</row>
    <row r="624" spans="1:26" ht="15.75" customHeight="1" x14ac:dyDescent="0.25">
      <c r="A624" s="124"/>
      <c r="B624" s="124"/>
      <c r="C624" s="124"/>
      <c r="D624" s="124"/>
      <c r="E624" s="124"/>
      <c r="F624" s="62"/>
      <c r="G624" s="62"/>
      <c r="H624" s="62"/>
      <c r="I624" s="62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</row>
    <row r="625" spans="1:26" ht="15.75" customHeight="1" x14ac:dyDescent="0.25">
      <c r="A625" s="124"/>
      <c r="B625" s="124"/>
      <c r="C625" s="124"/>
      <c r="D625" s="124"/>
      <c r="E625" s="124"/>
      <c r="F625" s="62"/>
      <c r="G625" s="62"/>
      <c r="H625" s="62"/>
      <c r="I625" s="62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</row>
    <row r="626" spans="1:26" ht="15.75" customHeight="1" x14ac:dyDescent="0.25">
      <c r="A626" s="124"/>
      <c r="B626" s="124"/>
      <c r="C626" s="124"/>
      <c r="D626" s="124"/>
      <c r="E626" s="124"/>
      <c r="F626" s="62"/>
      <c r="G626" s="62"/>
      <c r="H626" s="62"/>
      <c r="I626" s="62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</row>
    <row r="627" spans="1:26" ht="15.75" customHeight="1" x14ac:dyDescent="0.25">
      <c r="A627" s="124"/>
      <c r="B627" s="124"/>
      <c r="C627" s="124"/>
      <c r="D627" s="124"/>
      <c r="E627" s="124"/>
      <c r="F627" s="62"/>
      <c r="G627" s="62"/>
      <c r="H627" s="62"/>
      <c r="I627" s="62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</row>
    <row r="628" spans="1:26" ht="15.75" customHeight="1" x14ac:dyDescent="0.25">
      <c r="A628" s="124"/>
      <c r="B628" s="124"/>
      <c r="C628" s="124"/>
      <c r="D628" s="124"/>
      <c r="E628" s="124"/>
      <c r="F628" s="62"/>
      <c r="G628" s="62"/>
      <c r="H628" s="62"/>
      <c r="I628" s="62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</row>
    <row r="629" spans="1:26" ht="15.75" customHeight="1" x14ac:dyDescent="0.25">
      <c r="A629" s="124"/>
      <c r="B629" s="124"/>
      <c r="C629" s="124"/>
      <c r="D629" s="124"/>
      <c r="E629" s="124"/>
      <c r="F629" s="62"/>
      <c r="G629" s="62"/>
      <c r="H629" s="62"/>
      <c r="I629" s="62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</row>
    <row r="630" spans="1:26" ht="15.75" customHeight="1" x14ac:dyDescent="0.25">
      <c r="A630" s="124"/>
      <c r="B630" s="124"/>
      <c r="C630" s="124"/>
      <c r="D630" s="124"/>
      <c r="E630" s="124"/>
      <c r="F630" s="62"/>
      <c r="G630" s="62"/>
      <c r="H630" s="62"/>
      <c r="I630" s="62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</row>
    <row r="631" spans="1:26" ht="15.75" customHeight="1" x14ac:dyDescent="0.25">
      <c r="A631" s="124"/>
      <c r="B631" s="124"/>
      <c r="C631" s="124"/>
      <c r="D631" s="124"/>
      <c r="E631" s="124"/>
      <c r="F631" s="62"/>
      <c r="G631" s="62"/>
      <c r="H631" s="62"/>
      <c r="I631" s="62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</row>
    <row r="632" spans="1:26" ht="15.75" customHeight="1" x14ac:dyDescent="0.25">
      <c r="A632" s="124"/>
      <c r="B632" s="124"/>
      <c r="C632" s="124"/>
      <c r="D632" s="124"/>
      <c r="E632" s="124"/>
      <c r="F632" s="62"/>
      <c r="G632" s="62"/>
      <c r="H632" s="62"/>
      <c r="I632" s="62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</row>
    <row r="633" spans="1:26" ht="15.75" customHeight="1" x14ac:dyDescent="0.25">
      <c r="A633" s="124"/>
      <c r="B633" s="124"/>
      <c r="C633" s="124"/>
      <c r="D633" s="124"/>
      <c r="E633" s="124"/>
      <c r="F633" s="62"/>
      <c r="G633" s="62"/>
      <c r="H633" s="62"/>
      <c r="I633" s="62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</row>
    <row r="634" spans="1:26" ht="15.75" customHeight="1" x14ac:dyDescent="0.25">
      <c r="A634" s="124"/>
      <c r="B634" s="124"/>
      <c r="C634" s="124"/>
      <c r="D634" s="124"/>
      <c r="E634" s="124"/>
      <c r="F634" s="62"/>
      <c r="G634" s="62"/>
      <c r="H634" s="62"/>
      <c r="I634" s="62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</row>
    <row r="635" spans="1:26" ht="15.75" customHeight="1" x14ac:dyDescent="0.25">
      <c r="A635" s="124"/>
      <c r="B635" s="124"/>
      <c r="C635" s="124"/>
      <c r="D635" s="124"/>
      <c r="E635" s="124"/>
      <c r="F635" s="62"/>
      <c r="G635" s="62"/>
      <c r="H635" s="62"/>
      <c r="I635" s="62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</row>
    <row r="636" spans="1:26" ht="15.75" customHeight="1" x14ac:dyDescent="0.25">
      <c r="A636" s="124"/>
      <c r="B636" s="124"/>
      <c r="C636" s="124"/>
      <c r="D636" s="124"/>
      <c r="E636" s="124"/>
      <c r="F636" s="62"/>
      <c r="G636" s="62"/>
      <c r="H636" s="62"/>
      <c r="I636" s="62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</row>
    <row r="637" spans="1:26" ht="15.75" customHeight="1" x14ac:dyDescent="0.25">
      <c r="A637" s="124"/>
      <c r="B637" s="124"/>
      <c r="C637" s="124"/>
      <c r="D637" s="124"/>
      <c r="E637" s="124"/>
      <c r="F637" s="62"/>
      <c r="G637" s="62"/>
      <c r="H637" s="62"/>
      <c r="I637" s="62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</row>
    <row r="638" spans="1:26" ht="15.75" customHeight="1" x14ac:dyDescent="0.25">
      <c r="A638" s="124"/>
      <c r="B638" s="124"/>
      <c r="C638" s="124"/>
      <c r="D638" s="124"/>
      <c r="E638" s="124"/>
      <c r="F638" s="62"/>
      <c r="G638" s="62"/>
      <c r="H638" s="62"/>
      <c r="I638" s="62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</row>
    <row r="639" spans="1:26" ht="15.75" customHeight="1" x14ac:dyDescent="0.25">
      <c r="A639" s="124"/>
      <c r="B639" s="124"/>
      <c r="C639" s="124"/>
      <c r="D639" s="124"/>
      <c r="E639" s="124"/>
      <c r="F639" s="62"/>
      <c r="G639" s="62"/>
      <c r="H639" s="62"/>
      <c r="I639" s="62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</row>
    <row r="640" spans="1:26" ht="15.75" customHeight="1" x14ac:dyDescent="0.25">
      <c r="A640" s="124"/>
      <c r="B640" s="124"/>
      <c r="C640" s="124"/>
      <c r="D640" s="124"/>
      <c r="E640" s="124"/>
      <c r="F640" s="62"/>
      <c r="G640" s="62"/>
      <c r="H640" s="62"/>
      <c r="I640" s="62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</row>
    <row r="641" spans="1:26" ht="15.75" customHeight="1" x14ac:dyDescent="0.25">
      <c r="A641" s="124"/>
      <c r="B641" s="124"/>
      <c r="C641" s="124"/>
      <c r="D641" s="124"/>
      <c r="E641" s="124"/>
      <c r="F641" s="62"/>
      <c r="G641" s="62"/>
      <c r="H641" s="62"/>
      <c r="I641" s="62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</row>
    <row r="642" spans="1:26" ht="15.75" customHeight="1" x14ac:dyDescent="0.25">
      <c r="A642" s="124"/>
      <c r="B642" s="124"/>
      <c r="C642" s="124"/>
      <c r="D642" s="124"/>
      <c r="E642" s="124"/>
      <c r="F642" s="62"/>
      <c r="G642" s="62"/>
      <c r="H642" s="62"/>
      <c r="I642" s="62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</row>
    <row r="643" spans="1:26" ht="15.75" customHeight="1" x14ac:dyDescent="0.25">
      <c r="A643" s="124"/>
      <c r="B643" s="124"/>
      <c r="C643" s="124"/>
      <c r="D643" s="124"/>
      <c r="E643" s="124"/>
      <c r="F643" s="62"/>
      <c r="G643" s="62"/>
      <c r="H643" s="62"/>
      <c r="I643" s="62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</row>
    <row r="644" spans="1:26" ht="15.75" customHeight="1" x14ac:dyDescent="0.25">
      <c r="A644" s="124"/>
      <c r="B644" s="124"/>
      <c r="C644" s="124"/>
      <c r="D644" s="124"/>
      <c r="E644" s="124"/>
      <c r="F644" s="62"/>
      <c r="G644" s="62"/>
      <c r="H644" s="62"/>
      <c r="I644" s="62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</row>
    <row r="645" spans="1:26" ht="15.75" customHeight="1" x14ac:dyDescent="0.25">
      <c r="A645" s="124"/>
      <c r="B645" s="124"/>
      <c r="C645" s="124"/>
      <c r="D645" s="124"/>
      <c r="E645" s="124"/>
      <c r="F645" s="62"/>
      <c r="G645" s="62"/>
      <c r="H645" s="62"/>
      <c r="I645" s="62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</row>
    <row r="646" spans="1:26" ht="15.75" customHeight="1" x14ac:dyDescent="0.25">
      <c r="A646" s="124"/>
      <c r="B646" s="124"/>
      <c r="C646" s="124"/>
      <c r="D646" s="124"/>
      <c r="E646" s="124"/>
      <c r="F646" s="62"/>
      <c r="G646" s="62"/>
      <c r="H646" s="62"/>
      <c r="I646" s="62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</row>
    <row r="647" spans="1:26" ht="15.75" customHeight="1" x14ac:dyDescent="0.25">
      <c r="A647" s="124"/>
      <c r="B647" s="124"/>
      <c r="C647" s="124"/>
      <c r="D647" s="124"/>
      <c r="E647" s="124"/>
      <c r="F647" s="62"/>
      <c r="G647" s="62"/>
      <c r="H647" s="62"/>
      <c r="I647" s="62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</row>
    <row r="648" spans="1:26" ht="15.75" customHeight="1" x14ac:dyDescent="0.25">
      <c r="A648" s="124"/>
      <c r="B648" s="124"/>
      <c r="C648" s="124"/>
      <c r="D648" s="124"/>
      <c r="E648" s="124"/>
      <c r="F648" s="62"/>
      <c r="G648" s="62"/>
      <c r="H648" s="62"/>
      <c r="I648" s="62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</row>
    <row r="649" spans="1:26" ht="15.75" customHeight="1" x14ac:dyDescent="0.25">
      <c r="A649" s="124"/>
      <c r="B649" s="124"/>
      <c r="C649" s="124"/>
      <c r="D649" s="124"/>
      <c r="E649" s="124"/>
      <c r="F649" s="62"/>
      <c r="G649" s="62"/>
      <c r="H649" s="62"/>
      <c r="I649" s="62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</row>
    <row r="650" spans="1:26" ht="15.75" customHeight="1" x14ac:dyDescent="0.25">
      <c r="A650" s="124"/>
      <c r="B650" s="124"/>
      <c r="C650" s="124"/>
      <c r="D650" s="124"/>
      <c r="E650" s="124"/>
      <c r="F650" s="62"/>
      <c r="G650" s="62"/>
      <c r="H650" s="62"/>
      <c r="I650" s="62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</row>
    <row r="651" spans="1:26" ht="15.75" customHeight="1" x14ac:dyDescent="0.25">
      <c r="A651" s="124"/>
      <c r="B651" s="124"/>
      <c r="C651" s="124"/>
      <c r="D651" s="124"/>
      <c r="E651" s="124"/>
      <c r="F651" s="62"/>
      <c r="G651" s="62"/>
      <c r="H651" s="62"/>
      <c r="I651" s="62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</row>
    <row r="652" spans="1:26" ht="15.75" customHeight="1" x14ac:dyDescent="0.25">
      <c r="A652" s="124"/>
      <c r="B652" s="124"/>
      <c r="C652" s="124"/>
      <c r="D652" s="124"/>
      <c r="E652" s="124"/>
      <c r="F652" s="62"/>
      <c r="G652" s="62"/>
      <c r="H652" s="62"/>
      <c r="I652" s="62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</row>
    <row r="653" spans="1:26" ht="15.75" customHeight="1" x14ac:dyDescent="0.25">
      <c r="A653" s="124"/>
      <c r="B653" s="124"/>
      <c r="C653" s="124"/>
      <c r="D653" s="124"/>
      <c r="E653" s="124"/>
      <c r="F653" s="62"/>
      <c r="G653" s="62"/>
      <c r="H653" s="62"/>
      <c r="I653" s="62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</row>
    <row r="654" spans="1:26" ht="15.75" customHeight="1" x14ac:dyDescent="0.25">
      <c r="A654" s="124"/>
      <c r="B654" s="124"/>
      <c r="C654" s="124"/>
      <c r="D654" s="124"/>
      <c r="E654" s="124"/>
      <c r="F654" s="62"/>
      <c r="G654" s="62"/>
      <c r="H654" s="62"/>
      <c r="I654" s="62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</row>
    <row r="655" spans="1:26" ht="15.75" customHeight="1" x14ac:dyDescent="0.25">
      <c r="A655" s="124"/>
      <c r="B655" s="124"/>
      <c r="C655" s="124"/>
      <c r="D655" s="124"/>
      <c r="E655" s="124"/>
      <c r="F655" s="62"/>
      <c r="G655" s="62"/>
      <c r="H655" s="62"/>
      <c r="I655" s="62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</row>
    <row r="656" spans="1:26" ht="15.75" customHeight="1" x14ac:dyDescent="0.25">
      <c r="A656" s="124"/>
      <c r="B656" s="124"/>
      <c r="C656" s="124"/>
      <c r="D656" s="124"/>
      <c r="E656" s="124"/>
      <c r="F656" s="62"/>
      <c r="G656" s="62"/>
      <c r="H656" s="62"/>
      <c r="I656" s="62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</row>
    <row r="657" spans="1:26" ht="15.75" customHeight="1" x14ac:dyDescent="0.25">
      <c r="A657" s="124"/>
      <c r="B657" s="124"/>
      <c r="C657" s="124"/>
      <c r="D657" s="124"/>
      <c r="E657" s="124"/>
      <c r="F657" s="62"/>
      <c r="G657" s="62"/>
      <c r="H657" s="62"/>
      <c r="I657" s="62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</row>
    <row r="658" spans="1:26" ht="15.75" customHeight="1" x14ac:dyDescent="0.25">
      <c r="A658" s="124"/>
      <c r="B658" s="124"/>
      <c r="C658" s="124"/>
      <c r="D658" s="124"/>
      <c r="E658" s="124"/>
      <c r="F658" s="62"/>
      <c r="G658" s="62"/>
      <c r="H658" s="62"/>
      <c r="I658" s="62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</row>
    <row r="659" spans="1:26" ht="15.75" customHeight="1" x14ac:dyDescent="0.25">
      <c r="A659" s="124"/>
      <c r="B659" s="124"/>
      <c r="C659" s="124"/>
      <c r="D659" s="124"/>
      <c r="E659" s="124"/>
      <c r="F659" s="62"/>
      <c r="G659" s="62"/>
      <c r="H659" s="62"/>
      <c r="I659" s="62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</row>
    <row r="660" spans="1:26" ht="15.75" customHeight="1" x14ac:dyDescent="0.25">
      <c r="A660" s="124"/>
      <c r="B660" s="124"/>
      <c r="C660" s="124"/>
      <c r="D660" s="124"/>
      <c r="E660" s="124"/>
      <c r="F660" s="62"/>
      <c r="G660" s="62"/>
      <c r="H660" s="62"/>
      <c r="I660" s="62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</row>
    <row r="661" spans="1:26" ht="15.75" customHeight="1" x14ac:dyDescent="0.25">
      <c r="A661" s="124"/>
      <c r="B661" s="124"/>
      <c r="C661" s="124"/>
      <c r="D661" s="124"/>
      <c r="E661" s="124"/>
      <c r="F661" s="62"/>
      <c r="G661" s="62"/>
      <c r="H661" s="62"/>
      <c r="I661" s="62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</row>
    <row r="662" spans="1:26" ht="15.75" customHeight="1" x14ac:dyDescent="0.25">
      <c r="A662" s="124"/>
      <c r="B662" s="124"/>
      <c r="C662" s="124"/>
      <c r="D662" s="124"/>
      <c r="E662" s="124"/>
      <c r="F662" s="62"/>
      <c r="G662" s="62"/>
      <c r="H662" s="62"/>
      <c r="I662" s="62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</row>
    <row r="663" spans="1:26" ht="15.75" customHeight="1" x14ac:dyDescent="0.25">
      <c r="A663" s="124"/>
      <c r="B663" s="124"/>
      <c r="C663" s="124"/>
      <c r="D663" s="124"/>
      <c r="E663" s="124"/>
      <c r="F663" s="62"/>
      <c r="G663" s="62"/>
      <c r="H663" s="62"/>
      <c r="I663" s="62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</row>
    <row r="664" spans="1:26" ht="15.75" customHeight="1" x14ac:dyDescent="0.25">
      <c r="A664" s="124"/>
      <c r="B664" s="124"/>
      <c r="C664" s="124"/>
      <c r="D664" s="124"/>
      <c r="E664" s="124"/>
      <c r="F664" s="62"/>
      <c r="G664" s="62"/>
      <c r="H664" s="62"/>
      <c r="I664" s="62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</row>
    <row r="665" spans="1:26" ht="15.75" customHeight="1" x14ac:dyDescent="0.25">
      <c r="A665" s="124"/>
      <c r="B665" s="124"/>
      <c r="C665" s="124"/>
      <c r="D665" s="124"/>
      <c r="E665" s="124"/>
      <c r="F665" s="62"/>
      <c r="G665" s="62"/>
      <c r="H665" s="62"/>
      <c r="I665" s="62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</row>
    <row r="666" spans="1:26" ht="15.75" customHeight="1" x14ac:dyDescent="0.25">
      <c r="A666" s="124"/>
      <c r="B666" s="124"/>
      <c r="C666" s="124"/>
      <c r="D666" s="124"/>
      <c r="E666" s="124"/>
      <c r="F666" s="62"/>
      <c r="G666" s="62"/>
      <c r="H666" s="62"/>
      <c r="I666" s="62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</row>
    <row r="667" spans="1:26" ht="15.75" customHeight="1" x14ac:dyDescent="0.25">
      <c r="A667" s="124"/>
      <c r="B667" s="124"/>
      <c r="C667" s="124"/>
      <c r="D667" s="124"/>
      <c r="E667" s="124"/>
      <c r="F667" s="62"/>
      <c r="G667" s="62"/>
      <c r="H667" s="62"/>
      <c r="I667" s="62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</row>
    <row r="668" spans="1:26" ht="15.75" customHeight="1" x14ac:dyDescent="0.25">
      <c r="A668" s="124"/>
      <c r="B668" s="124"/>
      <c r="C668" s="124"/>
      <c r="D668" s="124"/>
      <c r="E668" s="124"/>
      <c r="F668" s="62"/>
      <c r="G668" s="62"/>
      <c r="H668" s="62"/>
      <c r="I668" s="62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</row>
    <row r="669" spans="1:26" ht="15.75" customHeight="1" x14ac:dyDescent="0.25">
      <c r="A669" s="124"/>
      <c r="B669" s="124"/>
      <c r="C669" s="124"/>
      <c r="D669" s="124"/>
      <c r="E669" s="124"/>
      <c r="F669" s="62"/>
      <c r="G669" s="62"/>
      <c r="H669" s="62"/>
      <c r="I669" s="62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</row>
    <row r="670" spans="1:26" ht="15.75" customHeight="1" x14ac:dyDescent="0.25">
      <c r="A670" s="124"/>
      <c r="B670" s="124"/>
      <c r="C670" s="124"/>
      <c r="D670" s="124"/>
      <c r="E670" s="124"/>
      <c r="F670" s="62"/>
      <c r="G670" s="62"/>
      <c r="H670" s="62"/>
      <c r="I670" s="62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</row>
    <row r="671" spans="1:26" ht="15.75" customHeight="1" x14ac:dyDescent="0.25">
      <c r="A671" s="124"/>
      <c r="B671" s="124"/>
      <c r="C671" s="124"/>
      <c r="D671" s="124"/>
      <c r="E671" s="124"/>
      <c r="F671" s="62"/>
      <c r="G671" s="62"/>
      <c r="H671" s="62"/>
      <c r="I671" s="62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</row>
    <row r="672" spans="1:26" ht="15.75" customHeight="1" x14ac:dyDescent="0.25">
      <c r="A672" s="124"/>
      <c r="B672" s="124"/>
      <c r="C672" s="124"/>
      <c r="D672" s="124"/>
      <c r="E672" s="124"/>
      <c r="F672" s="62"/>
      <c r="G672" s="62"/>
      <c r="H672" s="62"/>
      <c r="I672" s="62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</row>
    <row r="673" spans="1:26" ht="15.75" customHeight="1" x14ac:dyDescent="0.25">
      <c r="A673" s="124"/>
      <c r="B673" s="124"/>
      <c r="C673" s="124"/>
      <c r="D673" s="124"/>
      <c r="E673" s="124"/>
      <c r="F673" s="62"/>
      <c r="G673" s="62"/>
      <c r="H673" s="62"/>
      <c r="I673" s="62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</row>
    <row r="674" spans="1:26" ht="15.75" customHeight="1" x14ac:dyDescent="0.25">
      <c r="A674" s="124"/>
      <c r="B674" s="124"/>
      <c r="C674" s="124"/>
      <c r="D674" s="124"/>
      <c r="E674" s="124"/>
      <c r="F674" s="62"/>
      <c r="G674" s="62"/>
      <c r="H674" s="62"/>
      <c r="I674" s="62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</row>
    <row r="675" spans="1:26" ht="15.75" customHeight="1" x14ac:dyDescent="0.25">
      <c r="A675" s="124"/>
      <c r="B675" s="124"/>
      <c r="C675" s="124"/>
      <c r="D675" s="124"/>
      <c r="E675" s="124"/>
      <c r="F675" s="62"/>
      <c r="G675" s="62"/>
      <c r="H675" s="62"/>
      <c r="I675" s="62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</row>
    <row r="676" spans="1:26" ht="15.75" customHeight="1" x14ac:dyDescent="0.25">
      <c r="A676" s="124"/>
      <c r="B676" s="124"/>
      <c r="C676" s="124"/>
      <c r="D676" s="124"/>
      <c r="E676" s="124"/>
      <c r="F676" s="62"/>
      <c r="G676" s="62"/>
      <c r="H676" s="62"/>
      <c r="I676" s="62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</row>
    <row r="677" spans="1:26" ht="15.75" customHeight="1" x14ac:dyDescent="0.25">
      <c r="A677" s="124"/>
      <c r="B677" s="124"/>
      <c r="C677" s="124"/>
      <c r="D677" s="124"/>
      <c r="E677" s="124"/>
      <c r="F677" s="62"/>
      <c r="G677" s="62"/>
      <c r="H677" s="62"/>
      <c r="I677" s="62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</row>
    <row r="678" spans="1:26" ht="15.75" customHeight="1" x14ac:dyDescent="0.25">
      <c r="A678" s="124"/>
      <c r="B678" s="124"/>
      <c r="C678" s="124"/>
      <c r="D678" s="124"/>
      <c r="E678" s="124"/>
      <c r="F678" s="62"/>
      <c r="G678" s="62"/>
      <c r="H678" s="62"/>
      <c r="I678" s="62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</row>
    <row r="679" spans="1:26" ht="15.75" customHeight="1" x14ac:dyDescent="0.25">
      <c r="A679" s="124"/>
      <c r="B679" s="124"/>
      <c r="C679" s="124"/>
      <c r="D679" s="124"/>
      <c r="E679" s="124"/>
      <c r="F679" s="62"/>
      <c r="G679" s="62"/>
      <c r="H679" s="62"/>
      <c r="I679" s="62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</row>
    <row r="680" spans="1:26" ht="15.75" customHeight="1" x14ac:dyDescent="0.25">
      <c r="A680" s="124"/>
      <c r="B680" s="124"/>
      <c r="C680" s="124"/>
      <c r="D680" s="124"/>
      <c r="E680" s="124"/>
      <c r="F680" s="62"/>
      <c r="G680" s="62"/>
      <c r="H680" s="62"/>
      <c r="I680" s="62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</row>
    <row r="681" spans="1:26" ht="15.75" customHeight="1" x14ac:dyDescent="0.25">
      <c r="A681" s="124"/>
      <c r="B681" s="124"/>
      <c r="C681" s="124"/>
      <c r="D681" s="124"/>
      <c r="E681" s="124"/>
      <c r="F681" s="62"/>
      <c r="G681" s="62"/>
      <c r="H681" s="62"/>
      <c r="I681" s="62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</row>
    <row r="682" spans="1:26" ht="15.75" customHeight="1" x14ac:dyDescent="0.25">
      <c r="A682" s="124"/>
      <c r="B682" s="124"/>
      <c r="C682" s="124"/>
      <c r="D682" s="124"/>
      <c r="E682" s="124"/>
      <c r="F682" s="62"/>
      <c r="G682" s="62"/>
      <c r="H682" s="62"/>
      <c r="I682" s="62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</row>
    <row r="683" spans="1:26" ht="15.75" customHeight="1" x14ac:dyDescent="0.25">
      <c r="A683" s="124"/>
      <c r="B683" s="124"/>
      <c r="C683" s="124"/>
      <c r="D683" s="124"/>
      <c r="E683" s="124"/>
      <c r="F683" s="62"/>
      <c r="G683" s="62"/>
      <c r="H683" s="62"/>
      <c r="I683" s="62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</row>
    <row r="684" spans="1:26" ht="15.75" customHeight="1" x14ac:dyDescent="0.25">
      <c r="A684" s="124"/>
      <c r="B684" s="124"/>
      <c r="C684" s="124"/>
      <c r="D684" s="124"/>
      <c r="E684" s="124"/>
      <c r="F684" s="62"/>
      <c r="G684" s="62"/>
      <c r="H684" s="62"/>
      <c r="I684" s="62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</row>
    <row r="685" spans="1:26" ht="15.75" customHeight="1" x14ac:dyDescent="0.25">
      <c r="A685" s="124"/>
      <c r="B685" s="124"/>
      <c r="C685" s="124"/>
      <c r="D685" s="124"/>
      <c r="E685" s="124"/>
      <c r="F685" s="62"/>
      <c r="G685" s="62"/>
      <c r="H685" s="62"/>
      <c r="I685" s="62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</row>
    <row r="686" spans="1:26" ht="15.75" customHeight="1" x14ac:dyDescent="0.25">
      <c r="A686" s="124"/>
      <c r="B686" s="124"/>
      <c r="C686" s="124"/>
      <c r="D686" s="124"/>
      <c r="E686" s="124"/>
      <c r="F686" s="62"/>
      <c r="G686" s="62"/>
      <c r="H686" s="62"/>
      <c r="I686" s="62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</row>
    <row r="687" spans="1:26" ht="15.75" customHeight="1" x14ac:dyDescent="0.25">
      <c r="A687" s="124"/>
      <c r="B687" s="124"/>
      <c r="C687" s="124"/>
      <c r="D687" s="124"/>
      <c r="E687" s="124"/>
      <c r="F687" s="62"/>
      <c r="G687" s="62"/>
      <c r="H687" s="62"/>
      <c r="I687" s="62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</row>
    <row r="688" spans="1:26" ht="15.75" customHeight="1" x14ac:dyDescent="0.25">
      <c r="A688" s="124"/>
      <c r="B688" s="124"/>
      <c r="C688" s="124"/>
      <c r="D688" s="124"/>
      <c r="E688" s="124"/>
      <c r="F688" s="62"/>
      <c r="G688" s="62"/>
      <c r="H688" s="62"/>
      <c r="I688" s="62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</row>
    <row r="689" spans="1:26" ht="15.75" customHeight="1" x14ac:dyDescent="0.25">
      <c r="A689" s="124"/>
      <c r="B689" s="124"/>
      <c r="C689" s="124"/>
      <c r="D689" s="124"/>
      <c r="E689" s="124"/>
      <c r="F689" s="62"/>
      <c r="G689" s="62"/>
      <c r="H689" s="62"/>
      <c r="I689" s="62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</row>
    <row r="690" spans="1:26" ht="15.75" customHeight="1" x14ac:dyDescent="0.25">
      <c r="A690" s="124"/>
      <c r="B690" s="124"/>
      <c r="C690" s="124"/>
      <c r="D690" s="124"/>
      <c r="E690" s="124"/>
      <c r="F690" s="62"/>
      <c r="G690" s="62"/>
      <c r="H690" s="62"/>
      <c r="I690" s="62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</row>
    <row r="691" spans="1:26" ht="15.75" customHeight="1" x14ac:dyDescent="0.25">
      <c r="A691" s="124"/>
      <c r="B691" s="124"/>
      <c r="C691" s="124"/>
      <c r="D691" s="124"/>
      <c r="E691" s="124"/>
      <c r="F691" s="62"/>
      <c r="G691" s="62"/>
      <c r="H691" s="62"/>
      <c r="I691" s="62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</row>
    <row r="692" spans="1:26" ht="15.75" customHeight="1" x14ac:dyDescent="0.25">
      <c r="A692" s="124"/>
      <c r="B692" s="124"/>
      <c r="C692" s="124"/>
      <c r="D692" s="124"/>
      <c r="E692" s="124"/>
      <c r="F692" s="62"/>
      <c r="G692" s="62"/>
      <c r="H692" s="62"/>
      <c r="I692" s="62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</row>
    <row r="693" spans="1:26" ht="15.75" customHeight="1" x14ac:dyDescent="0.25">
      <c r="A693" s="124"/>
      <c r="B693" s="124"/>
      <c r="C693" s="124"/>
      <c r="D693" s="124"/>
      <c r="E693" s="124"/>
      <c r="F693" s="62"/>
      <c r="G693" s="62"/>
      <c r="H693" s="62"/>
      <c r="I693" s="62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</row>
    <row r="694" spans="1:26" ht="15.75" customHeight="1" x14ac:dyDescent="0.25">
      <c r="A694" s="124"/>
      <c r="B694" s="124"/>
      <c r="C694" s="124"/>
      <c r="D694" s="124"/>
      <c r="E694" s="124"/>
      <c r="F694" s="62"/>
      <c r="G694" s="62"/>
      <c r="H694" s="62"/>
      <c r="I694" s="62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</row>
    <row r="695" spans="1:26" ht="15.75" customHeight="1" x14ac:dyDescent="0.25">
      <c r="A695" s="124"/>
      <c r="B695" s="124"/>
      <c r="C695" s="124"/>
      <c r="D695" s="124"/>
      <c r="E695" s="124"/>
      <c r="F695" s="62"/>
      <c r="G695" s="62"/>
      <c r="H695" s="62"/>
      <c r="I695" s="62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</row>
    <row r="696" spans="1:26" ht="15.75" customHeight="1" x14ac:dyDescent="0.25">
      <c r="A696" s="124"/>
      <c r="B696" s="124"/>
      <c r="C696" s="124"/>
      <c r="D696" s="124"/>
      <c r="E696" s="124"/>
      <c r="F696" s="62"/>
      <c r="G696" s="62"/>
      <c r="H696" s="62"/>
      <c r="I696" s="62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</row>
    <row r="697" spans="1:26" ht="15.75" customHeight="1" x14ac:dyDescent="0.25">
      <c r="A697" s="124"/>
      <c r="B697" s="124"/>
      <c r="C697" s="124"/>
      <c r="D697" s="124"/>
      <c r="E697" s="124"/>
      <c r="F697" s="62"/>
      <c r="G697" s="62"/>
      <c r="H697" s="62"/>
      <c r="I697" s="62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</row>
    <row r="698" spans="1:26" ht="15.75" customHeight="1" x14ac:dyDescent="0.25">
      <c r="A698" s="124"/>
      <c r="B698" s="124"/>
      <c r="C698" s="124"/>
      <c r="D698" s="124"/>
      <c r="E698" s="124"/>
      <c r="F698" s="62"/>
      <c r="G698" s="62"/>
      <c r="H698" s="62"/>
      <c r="I698" s="62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</row>
    <row r="699" spans="1:26" ht="15.75" customHeight="1" x14ac:dyDescent="0.25">
      <c r="A699" s="124"/>
      <c r="B699" s="124"/>
      <c r="C699" s="124"/>
      <c r="D699" s="124"/>
      <c r="E699" s="124"/>
      <c r="F699" s="62"/>
      <c r="G699" s="62"/>
      <c r="H699" s="62"/>
      <c r="I699" s="62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</row>
    <row r="700" spans="1:26" ht="15.75" customHeight="1" x14ac:dyDescent="0.25">
      <c r="A700" s="124"/>
      <c r="B700" s="124"/>
      <c r="C700" s="124"/>
      <c r="D700" s="124"/>
      <c r="E700" s="124"/>
      <c r="F700" s="62"/>
      <c r="G700" s="62"/>
      <c r="H700" s="62"/>
      <c r="I700" s="62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</row>
    <row r="701" spans="1:26" ht="15.75" customHeight="1" x14ac:dyDescent="0.25">
      <c r="A701" s="124"/>
      <c r="B701" s="124"/>
      <c r="C701" s="124"/>
      <c r="D701" s="124"/>
      <c r="E701" s="124"/>
      <c r="F701" s="62"/>
      <c r="G701" s="62"/>
      <c r="H701" s="62"/>
      <c r="I701" s="62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</row>
    <row r="702" spans="1:26" ht="15.75" customHeight="1" x14ac:dyDescent="0.25">
      <c r="A702" s="124"/>
      <c r="B702" s="124"/>
      <c r="C702" s="124"/>
      <c r="D702" s="124"/>
      <c r="E702" s="124"/>
      <c r="F702" s="62"/>
      <c r="G702" s="62"/>
      <c r="H702" s="62"/>
      <c r="I702" s="62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</row>
    <row r="703" spans="1:26" ht="15.75" customHeight="1" x14ac:dyDescent="0.25">
      <c r="A703" s="124"/>
      <c r="B703" s="124"/>
      <c r="C703" s="124"/>
      <c r="D703" s="124"/>
      <c r="E703" s="124"/>
      <c r="F703" s="62"/>
      <c r="G703" s="62"/>
      <c r="H703" s="62"/>
      <c r="I703" s="62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</row>
    <row r="704" spans="1:26" ht="15.75" customHeight="1" x14ac:dyDescent="0.25">
      <c r="A704" s="124"/>
      <c r="B704" s="124"/>
      <c r="C704" s="124"/>
      <c r="D704" s="124"/>
      <c r="E704" s="124"/>
      <c r="F704" s="62"/>
      <c r="G704" s="62"/>
      <c r="H704" s="62"/>
      <c r="I704" s="62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</row>
    <row r="705" spans="1:26" ht="15.75" customHeight="1" x14ac:dyDescent="0.25">
      <c r="A705" s="124"/>
      <c r="B705" s="124"/>
      <c r="C705" s="124"/>
      <c r="D705" s="124"/>
      <c r="E705" s="124"/>
      <c r="F705" s="62"/>
      <c r="G705" s="62"/>
      <c r="H705" s="62"/>
      <c r="I705" s="62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</row>
    <row r="706" spans="1:26" ht="15.75" customHeight="1" x14ac:dyDescent="0.25">
      <c r="A706" s="124"/>
      <c r="B706" s="124"/>
      <c r="C706" s="124"/>
      <c r="D706" s="124"/>
      <c r="E706" s="124"/>
      <c r="F706" s="62"/>
      <c r="G706" s="62"/>
      <c r="H706" s="62"/>
      <c r="I706" s="62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</row>
    <row r="707" spans="1:26" ht="15.75" customHeight="1" x14ac:dyDescent="0.25">
      <c r="A707" s="124"/>
      <c r="B707" s="124"/>
      <c r="C707" s="124"/>
      <c r="D707" s="124"/>
      <c r="E707" s="124"/>
      <c r="F707" s="62"/>
      <c r="G707" s="62"/>
      <c r="H707" s="62"/>
      <c r="I707" s="62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</row>
    <row r="708" spans="1:26" ht="15.75" customHeight="1" x14ac:dyDescent="0.25">
      <c r="A708" s="124"/>
      <c r="B708" s="124"/>
      <c r="C708" s="124"/>
      <c r="D708" s="124"/>
      <c r="E708" s="124"/>
      <c r="F708" s="62"/>
      <c r="G708" s="62"/>
      <c r="H708" s="62"/>
      <c r="I708" s="62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</row>
    <row r="709" spans="1:26" ht="15.75" customHeight="1" x14ac:dyDescent="0.25">
      <c r="A709" s="124"/>
      <c r="B709" s="124"/>
      <c r="C709" s="124"/>
      <c r="D709" s="124"/>
      <c r="E709" s="124"/>
      <c r="F709" s="62"/>
      <c r="G709" s="62"/>
      <c r="H709" s="62"/>
      <c r="I709" s="62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</row>
    <row r="710" spans="1:26" ht="15.75" customHeight="1" x14ac:dyDescent="0.25">
      <c r="A710" s="124"/>
      <c r="B710" s="124"/>
      <c r="C710" s="124"/>
      <c r="D710" s="124"/>
      <c r="E710" s="124"/>
      <c r="F710" s="62"/>
      <c r="G710" s="62"/>
      <c r="H710" s="62"/>
      <c r="I710" s="62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</row>
    <row r="711" spans="1:26" ht="15.75" customHeight="1" x14ac:dyDescent="0.25">
      <c r="A711" s="124"/>
      <c r="B711" s="124"/>
      <c r="C711" s="124"/>
      <c r="D711" s="124"/>
      <c r="E711" s="124"/>
      <c r="F711" s="62"/>
      <c r="G711" s="62"/>
      <c r="H711" s="62"/>
      <c r="I711" s="62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</row>
    <row r="712" spans="1:26" ht="15.75" customHeight="1" x14ac:dyDescent="0.25">
      <c r="A712" s="124"/>
      <c r="B712" s="124"/>
      <c r="C712" s="124"/>
      <c r="D712" s="124"/>
      <c r="E712" s="124"/>
      <c r="F712" s="62"/>
      <c r="G712" s="62"/>
      <c r="H712" s="62"/>
      <c r="I712" s="62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</row>
    <row r="713" spans="1:26" ht="15.75" customHeight="1" x14ac:dyDescent="0.25">
      <c r="A713" s="124"/>
      <c r="B713" s="124"/>
      <c r="C713" s="124"/>
      <c r="D713" s="124"/>
      <c r="E713" s="124"/>
      <c r="F713" s="62"/>
      <c r="G713" s="62"/>
      <c r="H713" s="62"/>
      <c r="I713" s="62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</row>
    <row r="714" spans="1:26" ht="15.75" customHeight="1" x14ac:dyDescent="0.25">
      <c r="A714" s="124"/>
      <c r="B714" s="124"/>
      <c r="C714" s="124"/>
      <c r="D714" s="124"/>
      <c r="E714" s="124"/>
      <c r="F714" s="62"/>
      <c r="G714" s="62"/>
      <c r="H714" s="62"/>
      <c r="I714" s="62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</row>
    <row r="715" spans="1:26" ht="15.75" customHeight="1" x14ac:dyDescent="0.25">
      <c r="A715" s="124"/>
      <c r="B715" s="124"/>
      <c r="C715" s="124"/>
      <c r="D715" s="124"/>
      <c r="E715" s="124"/>
      <c r="F715" s="62"/>
      <c r="G715" s="62"/>
      <c r="H715" s="62"/>
      <c r="I715" s="62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</row>
    <row r="716" spans="1:26" ht="15.75" customHeight="1" x14ac:dyDescent="0.25">
      <c r="A716" s="124"/>
      <c r="B716" s="124"/>
      <c r="C716" s="124"/>
      <c r="D716" s="124"/>
      <c r="E716" s="124"/>
      <c r="F716" s="62"/>
      <c r="G716" s="62"/>
      <c r="H716" s="62"/>
      <c r="I716" s="62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</row>
    <row r="717" spans="1:26" ht="15.75" customHeight="1" x14ac:dyDescent="0.25">
      <c r="A717" s="124"/>
      <c r="B717" s="124"/>
      <c r="C717" s="124"/>
      <c r="D717" s="124"/>
      <c r="E717" s="124"/>
      <c r="F717" s="62"/>
      <c r="G717" s="62"/>
      <c r="H717" s="62"/>
      <c r="I717" s="62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</row>
    <row r="718" spans="1:26" ht="15.75" customHeight="1" x14ac:dyDescent="0.25">
      <c r="A718" s="124"/>
      <c r="B718" s="124"/>
      <c r="C718" s="124"/>
      <c r="D718" s="124"/>
      <c r="E718" s="124"/>
      <c r="F718" s="62"/>
      <c r="G718" s="62"/>
      <c r="H718" s="62"/>
      <c r="I718" s="62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</row>
    <row r="719" spans="1:26" ht="15.75" customHeight="1" x14ac:dyDescent="0.25">
      <c r="A719" s="124"/>
      <c r="B719" s="124"/>
      <c r="C719" s="124"/>
      <c r="D719" s="124"/>
      <c r="E719" s="124"/>
      <c r="F719" s="62"/>
      <c r="G719" s="62"/>
      <c r="H719" s="62"/>
      <c r="I719" s="62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</row>
    <row r="720" spans="1:26" ht="15.75" customHeight="1" x14ac:dyDescent="0.25">
      <c r="A720" s="124"/>
      <c r="B720" s="124"/>
      <c r="C720" s="124"/>
      <c r="D720" s="124"/>
      <c r="E720" s="124"/>
      <c r="F720" s="62"/>
      <c r="G720" s="62"/>
      <c r="H720" s="62"/>
      <c r="I720" s="62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</row>
    <row r="721" spans="1:26" ht="15.75" customHeight="1" x14ac:dyDescent="0.25">
      <c r="A721" s="124"/>
      <c r="B721" s="124"/>
      <c r="C721" s="124"/>
      <c r="D721" s="124"/>
      <c r="E721" s="124"/>
      <c r="F721" s="62"/>
      <c r="G721" s="62"/>
      <c r="H721" s="62"/>
      <c r="I721" s="62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</row>
    <row r="722" spans="1:26" ht="15.75" customHeight="1" x14ac:dyDescent="0.25">
      <c r="A722" s="124"/>
      <c r="B722" s="124"/>
      <c r="C722" s="124"/>
      <c r="D722" s="124"/>
      <c r="E722" s="124"/>
      <c r="F722" s="62"/>
      <c r="G722" s="62"/>
      <c r="H722" s="62"/>
      <c r="I722" s="62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</row>
    <row r="723" spans="1:26" ht="15.75" customHeight="1" x14ac:dyDescent="0.25">
      <c r="A723" s="124"/>
      <c r="B723" s="124"/>
      <c r="C723" s="124"/>
      <c r="D723" s="124"/>
      <c r="E723" s="124"/>
      <c r="F723" s="62"/>
      <c r="G723" s="62"/>
      <c r="H723" s="62"/>
      <c r="I723" s="62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</row>
    <row r="724" spans="1:26" ht="15.75" customHeight="1" x14ac:dyDescent="0.25">
      <c r="A724" s="124"/>
      <c r="B724" s="124"/>
      <c r="C724" s="124"/>
      <c r="D724" s="124"/>
      <c r="E724" s="124"/>
      <c r="F724" s="62"/>
      <c r="G724" s="62"/>
      <c r="H724" s="62"/>
      <c r="I724" s="62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</row>
    <row r="725" spans="1:26" ht="15.75" customHeight="1" x14ac:dyDescent="0.25">
      <c r="A725" s="124"/>
      <c r="B725" s="124"/>
      <c r="C725" s="124"/>
      <c r="D725" s="124"/>
      <c r="E725" s="124"/>
      <c r="F725" s="62"/>
      <c r="G725" s="62"/>
      <c r="H725" s="62"/>
      <c r="I725" s="62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</row>
    <row r="726" spans="1:26" ht="15.75" customHeight="1" x14ac:dyDescent="0.25">
      <c r="A726" s="124"/>
      <c r="B726" s="124"/>
      <c r="C726" s="124"/>
      <c r="D726" s="124"/>
      <c r="E726" s="124"/>
      <c r="F726" s="62"/>
      <c r="G726" s="62"/>
      <c r="H726" s="62"/>
      <c r="I726" s="62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</row>
    <row r="727" spans="1:26" ht="15.75" customHeight="1" x14ac:dyDescent="0.25">
      <c r="A727" s="124"/>
      <c r="B727" s="124"/>
      <c r="C727" s="124"/>
      <c r="D727" s="124"/>
      <c r="E727" s="124"/>
      <c r="F727" s="62"/>
      <c r="G727" s="62"/>
      <c r="H727" s="62"/>
      <c r="I727" s="62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</row>
    <row r="728" spans="1:26" ht="15.75" customHeight="1" x14ac:dyDescent="0.25">
      <c r="A728" s="124"/>
      <c r="B728" s="124"/>
      <c r="C728" s="124"/>
      <c r="D728" s="124"/>
      <c r="E728" s="124"/>
      <c r="F728" s="62"/>
      <c r="G728" s="62"/>
      <c r="H728" s="62"/>
      <c r="I728" s="62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</row>
    <row r="729" spans="1:26" ht="15.75" customHeight="1" x14ac:dyDescent="0.25">
      <c r="A729" s="124"/>
      <c r="B729" s="124"/>
      <c r="C729" s="124"/>
      <c r="D729" s="124"/>
      <c r="E729" s="124"/>
      <c r="F729" s="62"/>
      <c r="G729" s="62"/>
      <c r="H729" s="62"/>
      <c r="I729" s="62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</row>
    <row r="730" spans="1:26" ht="15.75" customHeight="1" x14ac:dyDescent="0.25">
      <c r="A730" s="124"/>
      <c r="B730" s="124"/>
      <c r="C730" s="124"/>
      <c r="D730" s="124"/>
      <c r="E730" s="124"/>
      <c r="F730" s="62"/>
      <c r="G730" s="62"/>
      <c r="H730" s="62"/>
      <c r="I730" s="62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</row>
    <row r="731" spans="1:26" ht="15.75" customHeight="1" x14ac:dyDescent="0.25">
      <c r="A731" s="124"/>
      <c r="B731" s="124"/>
      <c r="C731" s="124"/>
      <c r="D731" s="124"/>
      <c r="E731" s="124"/>
      <c r="F731" s="62"/>
      <c r="G731" s="62"/>
      <c r="H731" s="62"/>
      <c r="I731" s="62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</row>
    <row r="732" spans="1:26" ht="15.75" customHeight="1" x14ac:dyDescent="0.25">
      <c r="A732" s="124"/>
      <c r="B732" s="124"/>
      <c r="C732" s="124"/>
      <c r="D732" s="124"/>
      <c r="E732" s="124"/>
      <c r="F732" s="62"/>
      <c r="G732" s="62"/>
      <c r="H732" s="62"/>
      <c r="I732" s="62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</row>
    <row r="733" spans="1:26" ht="15.75" customHeight="1" x14ac:dyDescent="0.25">
      <c r="A733" s="124"/>
      <c r="B733" s="124"/>
      <c r="C733" s="124"/>
      <c r="D733" s="124"/>
      <c r="E733" s="124"/>
      <c r="F733" s="62"/>
      <c r="G733" s="62"/>
      <c r="H733" s="62"/>
      <c r="I733" s="62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</row>
    <row r="734" spans="1:26" ht="15.75" customHeight="1" x14ac:dyDescent="0.25">
      <c r="A734" s="124"/>
      <c r="B734" s="124"/>
      <c r="C734" s="124"/>
      <c r="D734" s="124"/>
      <c r="E734" s="124"/>
      <c r="F734" s="62"/>
      <c r="G734" s="62"/>
      <c r="H734" s="62"/>
      <c r="I734" s="62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</row>
    <row r="735" spans="1:26" ht="15.75" customHeight="1" x14ac:dyDescent="0.25">
      <c r="A735" s="124"/>
      <c r="B735" s="124"/>
      <c r="C735" s="124"/>
      <c r="D735" s="124"/>
      <c r="E735" s="124"/>
      <c r="F735" s="62"/>
      <c r="G735" s="62"/>
      <c r="H735" s="62"/>
      <c r="I735" s="62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</row>
    <row r="736" spans="1:26" ht="15.75" customHeight="1" x14ac:dyDescent="0.25">
      <c r="A736" s="124"/>
      <c r="B736" s="124"/>
      <c r="C736" s="124"/>
      <c r="D736" s="124"/>
      <c r="E736" s="124"/>
      <c r="F736" s="62"/>
      <c r="G736" s="62"/>
      <c r="H736" s="62"/>
      <c r="I736" s="62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</row>
    <row r="737" spans="1:26" ht="15.75" customHeight="1" x14ac:dyDescent="0.25">
      <c r="A737" s="124"/>
      <c r="B737" s="124"/>
      <c r="C737" s="124"/>
      <c r="D737" s="124"/>
      <c r="E737" s="124"/>
      <c r="F737" s="62"/>
      <c r="G737" s="62"/>
      <c r="H737" s="62"/>
      <c r="I737" s="62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</row>
    <row r="738" spans="1:26" ht="15.75" customHeight="1" x14ac:dyDescent="0.25">
      <c r="A738" s="124"/>
      <c r="B738" s="124"/>
      <c r="C738" s="124"/>
      <c r="D738" s="124"/>
      <c r="E738" s="124"/>
      <c r="F738" s="62"/>
      <c r="G738" s="62"/>
      <c r="H738" s="62"/>
      <c r="I738" s="62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</row>
    <row r="739" spans="1:26" ht="15.75" customHeight="1" x14ac:dyDescent="0.25">
      <c r="A739" s="124"/>
      <c r="B739" s="124"/>
      <c r="C739" s="124"/>
      <c r="D739" s="124"/>
      <c r="E739" s="124"/>
      <c r="F739" s="62"/>
      <c r="G739" s="62"/>
      <c r="H739" s="62"/>
      <c r="I739" s="62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</row>
    <row r="740" spans="1:26" ht="15.75" customHeight="1" x14ac:dyDescent="0.25">
      <c r="A740" s="124"/>
      <c r="B740" s="124"/>
      <c r="C740" s="124"/>
      <c r="D740" s="124"/>
      <c r="E740" s="124"/>
      <c r="F740" s="62"/>
      <c r="G740" s="62"/>
      <c r="H740" s="62"/>
      <c r="I740" s="62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</row>
    <row r="741" spans="1:26" ht="15.75" customHeight="1" x14ac:dyDescent="0.25">
      <c r="A741" s="124"/>
      <c r="B741" s="124"/>
      <c r="C741" s="124"/>
      <c r="D741" s="124"/>
      <c r="E741" s="124"/>
      <c r="F741" s="62"/>
      <c r="G741" s="62"/>
      <c r="H741" s="62"/>
      <c r="I741" s="62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</row>
    <row r="742" spans="1:26" ht="15.75" customHeight="1" x14ac:dyDescent="0.25">
      <c r="A742" s="124"/>
      <c r="B742" s="124"/>
      <c r="C742" s="124"/>
      <c r="D742" s="124"/>
      <c r="E742" s="124"/>
      <c r="F742" s="62"/>
      <c r="G742" s="62"/>
      <c r="H742" s="62"/>
      <c r="I742" s="62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</row>
    <row r="743" spans="1:26" ht="15.75" customHeight="1" x14ac:dyDescent="0.25">
      <c r="A743" s="124"/>
      <c r="B743" s="124"/>
      <c r="C743" s="124"/>
      <c r="D743" s="124"/>
      <c r="E743" s="124"/>
      <c r="F743" s="62"/>
      <c r="G743" s="62"/>
      <c r="H743" s="62"/>
      <c r="I743" s="62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</row>
    <row r="744" spans="1:26" ht="15.75" customHeight="1" x14ac:dyDescent="0.25">
      <c r="A744" s="124"/>
      <c r="B744" s="124"/>
      <c r="C744" s="124"/>
      <c r="D744" s="124"/>
      <c r="E744" s="124"/>
      <c r="F744" s="62"/>
      <c r="G744" s="62"/>
      <c r="H744" s="62"/>
      <c r="I744" s="62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</row>
    <row r="745" spans="1:26" ht="15.75" customHeight="1" x14ac:dyDescent="0.25">
      <c r="A745" s="124"/>
      <c r="B745" s="124"/>
      <c r="C745" s="124"/>
      <c r="D745" s="124"/>
      <c r="E745" s="124"/>
      <c r="F745" s="62"/>
      <c r="G745" s="62"/>
      <c r="H745" s="62"/>
      <c r="I745" s="62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</row>
    <row r="746" spans="1:26" ht="15.75" customHeight="1" x14ac:dyDescent="0.25">
      <c r="A746" s="124"/>
      <c r="B746" s="124"/>
      <c r="C746" s="124"/>
      <c r="D746" s="124"/>
      <c r="E746" s="124"/>
      <c r="F746" s="62"/>
      <c r="G746" s="62"/>
      <c r="H746" s="62"/>
      <c r="I746" s="62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</row>
    <row r="747" spans="1:26" ht="15.75" customHeight="1" x14ac:dyDescent="0.25">
      <c r="A747" s="124"/>
      <c r="B747" s="124"/>
      <c r="C747" s="124"/>
      <c r="D747" s="124"/>
      <c r="E747" s="124"/>
      <c r="F747" s="62"/>
      <c r="G747" s="62"/>
      <c r="H747" s="62"/>
      <c r="I747" s="62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</row>
    <row r="748" spans="1:26" ht="15.75" customHeight="1" x14ac:dyDescent="0.25">
      <c r="A748" s="124"/>
      <c r="B748" s="124"/>
      <c r="C748" s="124"/>
      <c r="D748" s="124"/>
      <c r="E748" s="124"/>
      <c r="F748" s="62"/>
      <c r="G748" s="62"/>
      <c r="H748" s="62"/>
      <c r="I748" s="62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</row>
    <row r="749" spans="1:26" ht="15.75" customHeight="1" x14ac:dyDescent="0.25">
      <c r="A749" s="124"/>
      <c r="B749" s="124"/>
      <c r="C749" s="124"/>
      <c r="D749" s="124"/>
      <c r="E749" s="124"/>
      <c r="F749" s="62"/>
      <c r="G749" s="62"/>
      <c r="H749" s="62"/>
      <c r="I749" s="62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</row>
    <row r="750" spans="1:26" ht="15.75" customHeight="1" x14ac:dyDescent="0.25">
      <c r="A750" s="124"/>
      <c r="B750" s="124"/>
      <c r="C750" s="124"/>
      <c r="D750" s="124"/>
      <c r="E750" s="124"/>
      <c r="F750" s="62"/>
      <c r="G750" s="62"/>
      <c r="H750" s="62"/>
      <c r="I750" s="62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</row>
    <row r="751" spans="1:26" ht="15.75" customHeight="1" x14ac:dyDescent="0.25">
      <c r="A751" s="124"/>
      <c r="B751" s="124"/>
      <c r="C751" s="124"/>
      <c r="D751" s="124"/>
      <c r="E751" s="124"/>
      <c r="F751" s="62"/>
      <c r="G751" s="62"/>
      <c r="H751" s="62"/>
      <c r="I751" s="62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</row>
    <row r="752" spans="1:26" ht="15.75" customHeight="1" x14ac:dyDescent="0.25">
      <c r="A752" s="124"/>
      <c r="B752" s="124"/>
      <c r="C752" s="124"/>
      <c r="D752" s="124"/>
      <c r="E752" s="124"/>
      <c r="F752" s="62"/>
      <c r="G752" s="62"/>
      <c r="H752" s="62"/>
      <c r="I752" s="62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</row>
    <row r="753" spans="1:26" ht="15.75" customHeight="1" x14ac:dyDescent="0.25">
      <c r="A753" s="124"/>
      <c r="B753" s="124"/>
      <c r="C753" s="124"/>
      <c r="D753" s="124"/>
      <c r="E753" s="124"/>
      <c r="F753" s="62"/>
      <c r="G753" s="62"/>
      <c r="H753" s="62"/>
      <c r="I753" s="62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</row>
    <row r="754" spans="1:26" ht="15.75" customHeight="1" x14ac:dyDescent="0.25">
      <c r="A754" s="124"/>
      <c r="B754" s="124"/>
      <c r="C754" s="124"/>
      <c r="D754" s="124"/>
      <c r="E754" s="124"/>
      <c r="F754" s="62"/>
      <c r="G754" s="62"/>
      <c r="H754" s="62"/>
      <c r="I754" s="62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</row>
    <row r="755" spans="1:26" ht="15.75" customHeight="1" x14ac:dyDescent="0.25">
      <c r="A755" s="124"/>
      <c r="B755" s="124"/>
      <c r="C755" s="124"/>
      <c r="D755" s="124"/>
      <c r="E755" s="124"/>
      <c r="F755" s="62"/>
      <c r="G755" s="62"/>
      <c r="H755" s="62"/>
      <c r="I755" s="62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</row>
    <row r="756" spans="1:26" ht="15.75" customHeight="1" x14ac:dyDescent="0.25">
      <c r="A756" s="124"/>
      <c r="B756" s="124"/>
      <c r="C756" s="124"/>
      <c r="D756" s="124"/>
      <c r="E756" s="124"/>
      <c r="F756" s="62"/>
      <c r="G756" s="62"/>
      <c r="H756" s="62"/>
      <c r="I756" s="62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</row>
    <row r="757" spans="1:26" ht="15.75" customHeight="1" x14ac:dyDescent="0.25">
      <c r="A757" s="124"/>
      <c r="B757" s="124"/>
      <c r="C757" s="124"/>
      <c r="D757" s="124"/>
      <c r="E757" s="124"/>
      <c r="F757" s="62"/>
      <c r="G757" s="62"/>
      <c r="H757" s="62"/>
      <c r="I757" s="62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</row>
    <row r="758" spans="1:26" ht="15.75" customHeight="1" x14ac:dyDescent="0.25">
      <c r="A758" s="124"/>
      <c r="B758" s="124"/>
      <c r="C758" s="124"/>
      <c r="D758" s="124"/>
      <c r="E758" s="124"/>
      <c r="F758" s="62"/>
      <c r="G758" s="62"/>
      <c r="H758" s="62"/>
      <c r="I758" s="62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</row>
    <row r="759" spans="1:26" ht="15.75" customHeight="1" x14ac:dyDescent="0.25">
      <c r="A759" s="124"/>
      <c r="B759" s="124"/>
      <c r="C759" s="124"/>
      <c r="D759" s="124"/>
      <c r="E759" s="124"/>
      <c r="F759" s="62"/>
      <c r="G759" s="62"/>
      <c r="H759" s="62"/>
      <c r="I759" s="62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</row>
    <row r="760" spans="1:26" ht="15.75" customHeight="1" x14ac:dyDescent="0.25">
      <c r="A760" s="124"/>
      <c r="B760" s="124"/>
      <c r="C760" s="124"/>
      <c r="D760" s="124"/>
      <c r="E760" s="124"/>
      <c r="F760" s="62"/>
      <c r="G760" s="62"/>
      <c r="H760" s="62"/>
      <c r="I760" s="62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</row>
    <row r="761" spans="1:26" ht="15.75" customHeight="1" x14ac:dyDescent="0.25">
      <c r="A761" s="124"/>
      <c r="B761" s="124"/>
      <c r="C761" s="124"/>
      <c r="D761" s="124"/>
      <c r="E761" s="124"/>
      <c r="F761" s="62"/>
      <c r="G761" s="62"/>
      <c r="H761" s="62"/>
      <c r="I761" s="62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</row>
    <row r="762" spans="1:26" ht="15.75" customHeight="1" x14ac:dyDescent="0.25">
      <c r="A762" s="124"/>
      <c r="B762" s="124"/>
      <c r="C762" s="124"/>
      <c r="D762" s="124"/>
      <c r="E762" s="124"/>
      <c r="F762" s="62"/>
      <c r="G762" s="62"/>
      <c r="H762" s="62"/>
      <c r="I762" s="62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</row>
    <row r="763" spans="1:26" ht="15.75" customHeight="1" x14ac:dyDescent="0.25">
      <c r="A763" s="124"/>
      <c r="B763" s="124"/>
      <c r="C763" s="124"/>
      <c r="D763" s="124"/>
      <c r="E763" s="124"/>
      <c r="F763" s="62"/>
      <c r="G763" s="62"/>
      <c r="H763" s="62"/>
      <c r="I763" s="62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</row>
    <row r="764" spans="1:26" ht="15.75" customHeight="1" x14ac:dyDescent="0.25">
      <c r="A764" s="124"/>
      <c r="B764" s="124"/>
      <c r="C764" s="124"/>
      <c r="D764" s="124"/>
      <c r="E764" s="124"/>
      <c r="F764" s="62"/>
      <c r="G764" s="62"/>
      <c r="H764" s="62"/>
      <c r="I764" s="62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</row>
    <row r="765" spans="1:26" ht="15.75" customHeight="1" x14ac:dyDescent="0.25">
      <c r="A765" s="124"/>
      <c r="B765" s="124"/>
      <c r="C765" s="124"/>
      <c r="D765" s="124"/>
      <c r="E765" s="124"/>
      <c r="F765" s="62"/>
      <c r="G765" s="62"/>
      <c r="H765" s="62"/>
      <c r="I765" s="62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</row>
    <row r="766" spans="1:26" ht="15.75" customHeight="1" x14ac:dyDescent="0.25">
      <c r="A766" s="124"/>
      <c r="B766" s="124"/>
      <c r="C766" s="124"/>
      <c r="D766" s="124"/>
      <c r="E766" s="124"/>
      <c r="F766" s="62"/>
      <c r="G766" s="62"/>
      <c r="H766" s="62"/>
      <c r="I766" s="62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</row>
    <row r="767" spans="1:26" ht="15.75" customHeight="1" x14ac:dyDescent="0.25">
      <c r="A767" s="124"/>
      <c r="B767" s="124"/>
      <c r="C767" s="124"/>
      <c r="D767" s="124"/>
      <c r="E767" s="124"/>
      <c r="F767" s="62"/>
      <c r="G767" s="62"/>
      <c r="H767" s="62"/>
      <c r="I767" s="62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</row>
    <row r="768" spans="1:26" ht="15.75" customHeight="1" x14ac:dyDescent="0.25">
      <c r="A768" s="124"/>
      <c r="B768" s="124"/>
      <c r="C768" s="124"/>
      <c r="D768" s="124"/>
      <c r="E768" s="124"/>
      <c r="F768" s="62"/>
      <c r="G768" s="62"/>
      <c r="H768" s="62"/>
      <c r="I768" s="62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</row>
    <row r="769" spans="1:26" ht="15.75" customHeight="1" x14ac:dyDescent="0.25">
      <c r="A769" s="124"/>
      <c r="B769" s="124"/>
      <c r="C769" s="124"/>
      <c r="D769" s="124"/>
      <c r="E769" s="124"/>
      <c r="F769" s="62"/>
      <c r="G769" s="62"/>
      <c r="H769" s="62"/>
      <c r="I769" s="62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</row>
    <row r="770" spans="1:26" ht="15.75" customHeight="1" x14ac:dyDescent="0.25">
      <c r="A770" s="124"/>
      <c r="B770" s="124"/>
      <c r="C770" s="124"/>
      <c r="D770" s="124"/>
      <c r="E770" s="124"/>
      <c r="F770" s="62"/>
      <c r="G770" s="62"/>
      <c r="H770" s="62"/>
      <c r="I770" s="62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</row>
    <row r="771" spans="1:26" ht="15.75" customHeight="1" x14ac:dyDescent="0.25">
      <c r="A771" s="124"/>
      <c r="B771" s="124"/>
      <c r="C771" s="124"/>
      <c r="D771" s="124"/>
      <c r="E771" s="124"/>
      <c r="F771" s="62"/>
      <c r="G771" s="62"/>
      <c r="H771" s="62"/>
      <c r="I771" s="62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</row>
    <row r="772" spans="1:26" ht="15.75" customHeight="1" x14ac:dyDescent="0.25">
      <c r="A772" s="124"/>
      <c r="B772" s="124"/>
      <c r="C772" s="124"/>
      <c r="D772" s="124"/>
      <c r="E772" s="124"/>
      <c r="F772" s="62"/>
      <c r="G772" s="62"/>
      <c r="H772" s="62"/>
      <c r="I772" s="62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</row>
    <row r="773" spans="1:26" ht="15.75" customHeight="1" x14ac:dyDescent="0.25">
      <c r="A773" s="124"/>
      <c r="B773" s="124"/>
      <c r="C773" s="124"/>
      <c r="D773" s="124"/>
      <c r="E773" s="124"/>
      <c r="F773" s="62"/>
      <c r="G773" s="62"/>
      <c r="H773" s="62"/>
      <c r="I773" s="62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</row>
    <row r="774" spans="1:26" ht="15.75" customHeight="1" x14ac:dyDescent="0.25">
      <c r="A774" s="124"/>
      <c r="B774" s="124"/>
      <c r="C774" s="124"/>
      <c r="D774" s="124"/>
      <c r="E774" s="124"/>
      <c r="F774" s="62"/>
      <c r="G774" s="62"/>
      <c r="H774" s="62"/>
      <c r="I774" s="62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</row>
    <row r="775" spans="1:26" ht="15.75" customHeight="1" x14ac:dyDescent="0.25">
      <c r="A775" s="124"/>
      <c r="B775" s="124"/>
      <c r="C775" s="124"/>
      <c r="D775" s="124"/>
      <c r="E775" s="124"/>
      <c r="F775" s="62"/>
      <c r="G775" s="62"/>
      <c r="H775" s="62"/>
      <c r="I775" s="62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</row>
    <row r="776" spans="1:26" ht="15.75" customHeight="1" x14ac:dyDescent="0.25">
      <c r="A776" s="124"/>
      <c r="B776" s="124"/>
      <c r="C776" s="124"/>
      <c r="D776" s="124"/>
      <c r="E776" s="124"/>
      <c r="F776" s="62"/>
      <c r="G776" s="62"/>
      <c r="H776" s="62"/>
      <c r="I776" s="62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</row>
    <row r="777" spans="1:26" ht="15.75" customHeight="1" x14ac:dyDescent="0.25">
      <c r="A777" s="124"/>
      <c r="B777" s="124"/>
      <c r="C777" s="124"/>
      <c r="D777" s="124"/>
      <c r="E777" s="124"/>
      <c r="F777" s="62"/>
      <c r="G777" s="62"/>
      <c r="H777" s="62"/>
      <c r="I777" s="62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</row>
    <row r="778" spans="1:26" ht="15.75" customHeight="1" x14ac:dyDescent="0.25">
      <c r="A778" s="124"/>
      <c r="B778" s="124"/>
      <c r="C778" s="124"/>
      <c r="D778" s="124"/>
      <c r="E778" s="124"/>
      <c r="F778" s="62"/>
      <c r="G778" s="62"/>
      <c r="H778" s="62"/>
      <c r="I778" s="62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</row>
    <row r="779" spans="1:26" ht="15.75" customHeight="1" x14ac:dyDescent="0.25">
      <c r="A779" s="124"/>
      <c r="B779" s="124"/>
      <c r="C779" s="124"/>
      <c r="D779" s="124"/>
      <c r="E779" s="124"/>
      <c r="F779" s="62"/>
      <c r="G779" s="62"/>
      <c r="H779" s="62"/>
      <c r="I779" s="62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</row>
    <row r="780" spans="1:26" ht="15.75" customHeight="1" x14ac:dyDescent="0.25">
      <c r="A780" s="124"/>
      <c r="B780" s="124"/>
      <c r="C780" s="124"/>
      <c r="D780" s="124"/>
      <c r="E780" s="124"/>
      <c r="F780" s="62"/>
      <c r="G780" s="62"/>
      <c r="H780" s="62"/>
      <c r="I780" s="62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</row>
    <row r="781" spans="1:26" ht="15.75" customHeight="1" x14ac:dyDescent="0.25">
      <c r="A781" s="124"/>
      <c r="B781" s="124"/>
      <c r="C781" s="124"/>
      <c r="D781" s="124"/>
      <c r="E781" s="124"/>
      <c r="F781" s="62"/>
      <c r="G781" s="62"/>
      <c r="H781" s="62"/>
      <c r="I781" s="62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</row>
    <row r="782" spans="1:26" ht="15.75" customHeight="1" x14ac:dyDescent="0.25">
      <c r="A782" s="124"/>
      <c r="B782" s="124"/>
      <c r="C782" s="124"/>
      <c r="D782" s="124"/>
      <c r="E782" s="124"/>
      <c r="F782" s="62"/>
      <c r="G782" s="62"/>
      <c r="H782" s="62"/>
      <c r="I782" s="62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</row>
    <row r="783" spans="1:26" ht="15.75" customHeight="1" x14ac:dyDescent="0.25">
      <c r="A783" s="124"/>
      <c r="B783" s="124"/>
      <c r="C783" s="124"/>
      <c r="D783" s="124"/>
      <c r="E783" s="124"/>
      <c r="F783" s="62"/>
      <c r="G783" s="62"/>
      <c r="H783" s="62"/>
      <c r="I783" s="62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</row>
    <row r="784" spans="1:26" ht="15.75" customHeight="1" x14ac:dyDescent="0.25">
      <c r="A784" s="124"/>
      <c r="B784" s="124"/>
      <c r="C784" s="124"/>
      <c r="D784" s="124"/>
      <c r="E784" s="124"/>
      <c r="F784" s="62"/>
      <c r="G784" s="62"/>
      <c r="H784" s="62"/>
      <c r="I784" s="62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</row>
    <row r="785" spans="1:26" ht="15.75" customHeight="1" x14ac:dyDescent="0.25">
      <c r="A785" s="124"/>
      <c r="B785" s="124"/>
      <c r="C785" s="124"/>
      <c r="D785" s="124"/>
      <c r="E785" s="124"/>
      <c r="F785" s="62"/>
      <c r="G785" s="62"/>
      <c r="H785" s="62"/>
      <c r="I785" s="62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</row>
    <row r="786" spans="1:26" ht="15.75" customHeight="1" x14ac:dyDescent="0.25">
      <c r="A786" s="124"/>
      <c r="B786" s="124"/>
      <c r="C786" s="124"/>
      <c r="D786" s="124"/>
      <c r="E786" s="124"/>
      <c r="F786" s="62"/>
      <c r="G786" s="62"/>
      <c r="H786" s="62"/>
      <c r="I786" s="62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</row>
    <row r="787" spans="1:26" ht="15.75" customHeight="1" x14ac:dyDescent="0.25">
      <c r="A787" s="124"/>
      <c r="B787" s="124"/>
      <c r="C787" s="124"/>
      <c r="D787" s="124"/>
      <c r="E787" s="124"/>
      <c r="F787" s="62"/>
      <c r="G787" s="62"/>
      <c r="H787" s="62"/>
      <c r="I787" s="62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</row>
    <row r="788" spans="1:26" ht="15.75" customHeight="1" x14ac:dyDescent="0.25">
      <c r="A788" s="124"/>
      <c r="B788" s="124"/>
      <c r="C788" s="124"/>
      <c r="D788" s="124"/>
      <c r="E788" s="124"/>
      <c r="F788" s="62"/>
      <c r="G788" s="62"/>
      <c r="H788" s="62"/>
      <c r="I788" s="62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</row>
    <row r="789" spans="1:26" ht="15.75" customHeight="1" x14ac:dyDescent="0.25">
      <c r="A789" s="124"/>
      <c r="B789" s="124"/>
      <c r="C789" s="124"/>
      <c r="D789" s="124"/>
      <c r="E789" s="124"/>
      <c r="F789" s="62"/>
      <c r="G789" s="62"/>
      <c r="H789" s="62"/>
      <c r="I789" s="62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</row>
    <row r="790" spans="1:26" ht="15.75" customHeight="1" x14ac:dyDescent="0.25">
      <c r="A790" s="124"/>
      <c r="B790" s="124"/>
      <c r="C790" s="124"/>
      <c r="D790" s="124"/>
      <c r="E790" s="124"/>
      <c r="F790" s="62"/>
      <c r="G790" s="62"/>
      <c r="H790" s="62"/>
      <c r="I790" s="62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</row>
    <row r="791" spans="1:26" ht="15.75" customHeight="1" x14ac:dyDescent="0.25">
      <c r="A791" s="124"/>
      <c r="B791" s="124"/>
      <c r="C791" s="124"/>
      <c r="D791" s="124"/>
      <c r="E791" s="124"/>
      <c r="F791" s="62"/>
      <c r="G791" s="62"/>
      <c r="H791" s="62"/>
      <c r="I791" s="62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</row>
    <row r="792" spans="1:26" ht="15.75" customHeight="1" x14ac:dyDescent="0.25">
      <c r="A792" s="124"/>
      <c r="B792" s="124"/>
      <c r="C792" s="124"/>
      <c r="D792" s="124"/>
      <c r="E792" s="124"/>
      <c r="F792" s="62"/>
      <c r="G792" s="62"/>
      <c r="H792" s="62"/>
      <c r="I792" s="62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</row>
    <row r="793" spans="1:26" ht="15.75" customHeight="1" x14ac:dyDescent="0.25">
      <c r="A793" s="124"/>
      <c r="B793" s="124"/>
      <c r="C793" s="124"/>
      <c r="D793" s="124"/>
      <c r="E793" s="124"/>
      <c r="F793" s="62"/>
      <c r="G793" s="62"/>
      <c r="H793" s="62"/>
      <c r="I793" s="62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</row>
    <row r="794" spans="1:26" ht="15.75" customHeight="1" x14ac:dyDescent="0.25">
      <c r="A794" s="124"/>
      <c r="B794" s="124"/>
      <c r="C794" s="124"/>
      <c r="D794" s="124"/>
      <c r="E794" s="124"/>
      <c r="F794" s="62"/>
      <c r="G794" s="62"/>
      <c r="H794" s="62"/>
      <c r="I794" s="62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</row>
    <row r="795" spans="1:26" ht="15.75" customHeight="1" x14ac:dyDescent="0.25">
      <c r="A795" s="124"/>
      <c r="B795" s="124"/>
      <c r="C795" s="124"/>
      <c r="D795" s="124"/>
      <c r="E795" s="124"/>
      <c r="F795" s="62"/>
      <c r="G795" s="62"/>
      <c r="H795" s="62"/>
      <c r="I795" s="62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</row>
    <row r="796" spans="1:26" ht="15.75" customHeight="1" x14ac:dyDescent="0.25">
      <c r="A796" s="124"/>
      <c r="B796" s="124"/>
      <c r="C796" s="124"/>
      <c r="D796" s="124"/>
      <c r="E796" s="124"/>
      <c r="F796" s="62"/>
      <c r="G796" s="62"/>
      <c r="H796" s="62"/>
      <c r="I796" s="62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</row>
    <row r="797" spans="1:26" ht="15.75" customHeight="1" x14ac:dyDescent="0.25">
      <c r="A797" s="124"/>
      <c r="B797" s="124"/>
      <c r="C797" s="124"/>
      <c r="D797" s="124"/>
      <c r="E797" s="124"/>
      <c r="F797" s="62"/>
      <c r="G797" s="62"/>
      <c r="H797" s="62"/>
      <c r="I797" s="62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</row>
    <row r="798" spans="1:26" ht="15.75" customHeight="1" x14ac:dyDescent="0.25">
      <c r="A798" s="124"/>
      <c r="B798" s="124"/>
      <c r="C798" s="124"/>
      <c r="D798" s="124"/>
      <c r="E798" s="124"/>
      <c r="F798" s="62"/>
      <c r="G798" s="62"/>
      <c r="H798" s="62"/>
      <c r="I798" s="62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</row>
    <row r="799" spans="1:26" ht="15.75" customHeight="1" x14ac:dyDescent="0.25">
      <c r="A799" s="124"/>
      <c r="B799" s="124"/>
      <c r="C799" s="124"/>
      <c r="D799" s="124"/>
      <c r="E799" s="124"/>
      <c r="F799" s="62"/>
      <c r="G799" s="62"/>
      <c r="H799" s="62"/>
      <c r="I799" s="62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</row>
    <row r="800" spans="1:26" ht="15.75" customHeight="1" x14ac:dyDescent="0.25">
      <c r="A800" s="124"/>
      <c r="B800" s="124"/>
      <c r="C800" s="124"/>
      <c r="D800" s="124"/>
      <c r="E800" s="124"/>
      <c r="F800" s="62"/>
      <c r="G800" s="62"/>
      <c r="H800" s="62"/>
      <c r="I800" s="62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</row>
    <row r="801" spans="1:26" ht="15.75" customHeight="1" x14ac:dyDescent="0.25">
      <c r="A801" s="124"/>
      <c r="B801" s="124"/>
      <c r="C801" s="124"/>
      <c r="D801" s="124"/>
      <c r="E801" s="124"/>
      <c r="F801" s="62"/>
      <c r="G801" s="62"/>
      <c r="H801" s="62"/>
      <c r="I801" s="62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</row>
    <row r="802" spans="1:26" ht="15.75" customHeight="1" x14ac:dyDescent="0.25">
      <c r="A802" s="124"/>
      <c r="B802" s="124"/>
      <c r="C802" s="124"/>
      <c r="D802" s="124"/>
      <c r="E802" s="124"/>
      <c r="F802" s="62"/>
      <c r="G802" s="62"/>
      <c r="H802" s="62"/>
      <c r="I802" s="62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</row>
    <row r="803" spans="1:26" ht="15.75" customHeight="1" x14ac:dyDescent="0.25">
      <c r="A803" s="124"/>
      <c r="B803" s="124"/>
      <c r="C803" s="124"/>
      <c r="D803" s="124"/>
      <c r="E803" s="124"/>
      <c r="F803" s="62"/>
      <c r="G803" s="62"/>
      <c r="H803" s="62"/>
      <c r="I803" s="62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</row>
    <row r="804" spans="1:26" ht="15.75" customHeight="1" x14ac:dyDescent="0.25">
      <c r="A804" s="124"/>
      <c r="B804" s="124"/>
      <c r="C804" s="124"/>
      <c r="D804" s="124"/>
      <c r="E804" s="124"/>
      <c r="F804" s="62"/>
      <c r="G804" s="62"/>
      <c r="H804" s="62"/>
      <c r="I804" s="62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</row>
    <row r="805" spans="1:26" ht="15.75" customHeight="1" x14ac:dyDescent="0.25">
      <c r="A805" s="124"/>
      <c r="B805" s="124"/>
      <c r="C805" s="124"/>
      <c r="D805" s="124"/>
      <c r="E805" s="124"/>
      <c r="F805" s="62"/>
      <c r="G805" s="62"/>
      <c r="H805" s="62"/>
      <c r="I805" s="62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</row>
    <row r="806" spans="1:26" ht="15.75" customHeight="1" x14ac:dyDescent="0.25">
      <c r="A806" s="124"/>
      <c r="B806" s="124"/>
      <c r="C806" s="124"/>
      <c r="D806" s="124"/>
      <c r="E806" s="124"/>
      <c r="F806" s="62"/>
      <c r="G806" s="62"/>
      <c r="H806" s="62"/>
      <c r="I806" s="62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</row>
    <row r="807" spans="1:26" ht="15.75" customHeight="1" x14ac:dyDescent="0.25">
      <c r="A807" s="124"/>
      <c r="B807" s="124"/>
      <c r="C807" s="124"/>
      <c r="D807" s="124"/>
      <c r="E807" s="124"/>
      <c r="F807" s="62"/>
      <c r="G807" s="62"/>
      <c r="H807" s="62"/>
      <c r="I807" s="62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</row>
    <row r="808" spans="1:26" ht="15.75" customHeight="1" x14ac:dyDescent="0.25">
      <c r="A808" s="124"/>
      <c r="B808" s="124"/>
      <c r="C808" s="124"/>
      <c r="D808" s="124"/>
      <c r="E808" s="124"/>
      <c r="F808" s="62"/>
      <c r="G808" s="62"/>
      <c r="H808" s="62"/>
      <c r="I808" s="62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</row>
    <row r="809" spans="1:26" ht="15.75" customHeight="1" x14ac:dyDescent="0.25">
      <c r="A809" s="124"/>
      <c r="B809" s="124"/>
      <c r="C809" s="124"/>
      <c r="D809" s="124"/>
      <c r="E809" s="124"/>
      <c r="F809" s="62"/>
      <c r="G809" s="62"/>
      <c r="H809" s="62"/>
      <c r="I809" s="62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</row>
    <row r="810" spans="1:26" ht="15.75" customHeight="1" x14ac:dyDescent="0.25">
      <c r="A810" s="124"/>
      <c r="B810" s="124"/>
      <c r="C810" s="124"/>
      <c r="D810" s="124"/>
      <c r="E810" s="124"/>
      <c r="F810" s="62"/>
      <c r="G810" s="62"/>
      <c r="H810" s="62"/>
      <c r="I810" s="62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</row>
    <row r="811" spans="1:26" ht="15.75" customHeight="1" x14ac:dyDescent="0.25">
      <c r="A811" s="124"/>
      <c r="B811" s="124"/>
      <c r="C811" s="124"/>
      <c r="D811" s="124"/>
      <c r="E811" s="124"/>
      <c r="F811" s="62"/>
      <c r="G811" s="62"/>
      <c r="H811" s="62"/>
      <c r="I811" s="62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</row>
    <row r="812" spans="1:26" ht="15.75" customHeight="1" x14ac:dyDescent="0.25">
      <c r="A812" s="124"/>
      <c r="B812" s="124"/>
      <c r="C812" s="124"/>
      <c r="D812" s="124"/>
      <c r="E812" s="124"/>
      <c r="F812" s="62"/>
      <c r="G812" s="62"/>
      <c r="H812" s="62"/>
      <c r="I812" s="62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</row>
    <row r="813" spans="1:26" ht="15.75" customHeight="1" x14ac:dyDescent="0.25">
      <c r="A813" s="124"/>
      <c r="B813" s="124"/>
      <c r="C813" s="124"/>
      <c r="D813" s="124"/>
      <c r="E813" s="124"/>
      <c r="F813" s="62"/>
      <c r="G813" s="62"/>
      <c r="H813" s="62"/>
      <c r="I813" s="62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</row>
    <row r="814" spans="1:26" ht="15.75" customHeight="1" x14ac:dyDescent="0.25">
      <c r="A814" s="124"/>
      <c r="B814" s="124"/>
      <c r="C814" s="124"/>
      <c r="D814" s="124"/>
      <c r="E814" s="124"/>
      <c r="F814" s="62"/>
      <c r="G814" s="62"/>
      <c r="H814" s="62"/>
      <c r="I814" s="62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</row>
    <row r="815" spans="1:26" ht="15.75" customHeight="1" x14ac:dyDescent="0.25">
      <c r="A815" s="124"/>
      <c r="B815" s="124"/>
      <c r="C815" s="124"/>
      <c r="D815" s="124"/>
      <c r="E815" s="124"/>
      <c r="F815" s="62"/>
      <c r="G815" s="62"/>
      <c r="H815" s="62"/>
      <c r="I815" s="62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</row>
    <row r="816" spans="1:26" ht="15.75" customHeight="1" x14ac:dyDescent="0.25">
      <c r="A816" s="124"/>
      <c r="B816" s="124"/>
      <c r="C816" s="124"/>
      <c r="D816" s="124"/>
      <c r="E816" s="124"/>
      <c r="F816" s="62"/>
      <c r="G816" s="62"/>
      <c r="H816" s="62"/>
      <c r="I816" s="62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</row>
    <row r="817" spans="1:26" ht="15.75" customHeight="1" x14ac:dyDescent="0.25">
      <c r="A817" s="124"/>
      <c r="B817" s="124"/>
      <c r="C817" s="124"/>
      <c r="D817" s="124"/>
      <c r="E817" s="124"/>
      <c r="F817" s="62"/>
      <c r="G817" s="62"/>
      <c r="H817" s="62"/>
      <c r="I817" s="62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</row>
    <row r="818" spans="1:26" ht="15.75" customHeight="1" x14ac:dyDescent="0.25">
      <c r="A818" s="124"/>
      <c r="B818" s="124"/>
      <c r="C818" s="124"/>
      <c r="D818" s="124"/>
      <c r="E818" s="124"/>
      <c r="F818" s="62"/>
      <c r="G818" s="62"/>
      <c r="H818" s="62"/>
      <c r="I818" s="62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</row>
    <row r="819" spans="1:26" ht="15.75" customHeight="1" x14ac:dyDescent="0.25">
      <c r="A819" s="124"/>
      <c r="B819" s="124"/>
      <c r="C819" s="124"/>
      <c r="D819" s="124"/>
      <c r="E819" s="124"/>
      <c r="F819" s="62"/>
      <c r="G819" s="62"/>
      <c r="H819" s="62"/>
      <c r="I819" s="62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</row>
    <row r="820" spans="1:26" ht="15.75" customHeight="1" x14ac:dyDescent="0.25">
      <c r="A820" s="124"/>
      <c r="B820" s="124"/>
      <c r="C820" s="124"/>
      <c r="D820" s="124"/>
      <c r="E820" s="124"/>
      <c r="F820" s="62"/>
      <c r="G820" s="62"/>
      <c r="H820" s="62"/>
      <c r="I820" s="62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</row>
    <row r="821" spans="1:26" ht="15.75" customHeight="1" x14ac:dyDescent="0.25">
      <c r="A821" s="124"/>
      <c r="B821" s="124"/>
      <c r="C821" s="124"/>
      <c r="D821" s="124"/>
      <c r="E821" s="124"/>
      <c r="F821" s="62"/>
      <c r="G821" s="62"/>
      <c r="H821" s="62"/>
      <c r="I821" s="62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</row>
    <row r="822" spans="1:26" ht="15.75" customHeight="1" x14ac:dyDescent="0.25">
      <c r="A822" s="124"/>
      <c r="B822" s="124"/>
      <c r="C822" s="124"/>
      <c r="D822" s="124"/>
      <c r="E822" s="124"/>
      <c r="F822" s="62"/>
      <c r="G822" s="62"/>
      <c r="H822" s="62"/>
      <c r="I822" s="62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</row>
    <row r="823" spans="1:26" ht="15.75" customHeight="1" x14ac:dyDescent="0.25">
      <c r="A823" s="124"/>
      <c r="B823" s="124"/>
      <c r="C823" s="124"/>
      <c r="D823" s="124"/>
      <c r="E823" s="124"/>
      <c r="F823" s="62"/>
      <c r="G823" s="62"/>
      <c r="H823" s="62"/>
      <c r="I823" s="62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</row>
    <row r="824" spans="1:26" ht="15.75" customHeight="1" x14ac:dyDescent="0.25">
      <c r="A824" s="124"/>
      <c r="B824" s="124"/>
      <c r="C824" s="124"/>
      <c r="D824" s="124"/>
      <c r="E824" s="124"/>
      <c r="F824" s="62"/>
      <c r="G824" s="62"/>
      <c r="H824" s="62"/>
      <c r="I824" s="62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</row>
    <row r="825" spans="1:26" ht="15.75" customHeight="1" x14ac:dyDescent="0.25">
      <c r="A825" s="124"/>
      <c r="B825" s="124"/>
      <c r="C825" s="124"/>
      <c r="D825" s="124"/>
      <c r="E825" s="124"/>
      <c r="F825" s="62"/>
      <c r="G825" s="62"/>
      <c r="H825" s="62"/>
      <c r="I825" s="62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</row>
    <row r="826" spans="1:26" ht="15.75" customHeight="1" x14ac:dyDescent="0.25">
      <c r="A826" s="124"/>
      <c r="B826" s="124"/>
      <c r="C826" s="124"/>
      <c r="D826" s="124"/>
      <c r="E826" s="124"/>
      <c r="F826" s="62"/>
      <c r="G826" s="62"/>
      <c r="H826" s="62"/>
      <c r="I826" s="62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</row>
    <row r="827" spans="1:26" ht="15.75" customHeight="1" x14ac:dyDescent="0.25">
      <c r="A827" s="124"/>
      <c r="B827" s="124"/>
      <c r="C827" s="124"/>
      <c r="D827" s="124"/>
      <c r="E827" s="124"/>
      <c r="F827" s="62"/>
      <c r="G827" s="62"/>
      <c r="H827" s="62"/>
      <c r="I827" s="62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</row>
    <row r="828" spans="1:26" ht="15.75" customHeight="1" x14ac:dyDescent="0.25">
      <c r="A828" s="124"/>
      <c r="B828" s="124"/>
      <c r="C828" s="124"/>
      <c r="D828" s="124"/>
      <c r="E828" s="124"/>
      <c r="F828" s="62"/>
      <c r="G828" s="62"/>
      <c r="H828" s="62"/>
      <c r="I828" s="62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</row>
    <row r="829" spans="1:26" ht="15.75" customHeight="1" x14ac:dyDescent="0.25">
      <c r="A829" s="124"/>
      <c r="B829" s="124"/>
      <c r="C829" s="124"/>
      <c r="D829" s="124"/>
      <c r="E829" s="124"/>
      <c r="F829" s="62"/>
      <c r="G829" s="62"/>
      <c r="H829" s="62"/>
      <c r="I829" s="62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</row>
    <row r="830" spans="1:26" ht="15.75" customHeight="1" x14ac:dyDescent="0.25">
      <c r="A830" s="124"/>
      <c r="B830" s="124"/>
      <c r="C830" s="124"/>
      <c r="D830" s="124"/>
      <c r="E830" s="124"/>
      <c r="F830" s="62"/>
      <c r="G830" s="62"/>
      <c r="H830" s="62"/>
      <c r="I830" s="62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</row>
    <row r="831" spans="1:26" ht="15.75" customHeight="1" x14ac:dyDescent="0.25">
      <c r="A831" s="124"/>
      <c r="B831" s="124"/>
      <c r="C831" s="124"/>
      <c r="D831" s="124"/>
      <c r="E831" s="124"/>
      <c r="F831" s="62"/>
      <c r="G831" s="62"/>
      <c r="H831" s="62"/>
      <c r="I831" s="62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</row>
    <row r="832" spans="1:26" ht="15.75" customHeight="1" x14ac:dyDescent="0.25">
      <c r="A832" s="124"/>
      <c r="B832" s="124"/>
      <c r="C832" s="124"/>
      <c r="D832" s="124"/>
      <c r="E832" s="124"/>
      <c r="F832" s="62"/>
      <c r="G832" s="62"/>
      <c r="H832" s="62"/>
      <c r="I832" s="62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</row>
    <row r="833" spans="1:26" ht="15.75" customHeight="1" x14ac:dyDescent="0.25">
      <c r="A833" s="124"/>
      <c r="B833" s="124"/>
      <c r="C833" s="124"/>
      <c r="D833" s="124"/>
      <c r="E833" s="124"/>
      <c r="F833" s="62"/>
      <c r="G833" s="62"/>
      <c r="H833" s="62"/>
      <c r="I833" s="62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</row>
    <row r="834" spans="1:26" ht="15.75" customHeight="1" x14ac:dyDescent="0.25">
      <c r="A834" s="124"/>
      <c r="B834" s="124"/>
      <c r="C834" s="124"/>
      <c r="D834" s="124"/>
      <c r="E834" s="124"/>
      <c r="F834" s="62"/>
      <c r="G834" s="62"/>
      <c r="H834" s="62"/>
      <c r="I834" s="62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</row>
    <row r="835" spans="1:26" ht="15.75" customHeight="1" x14ac:dyDescent="0.25">
      <c r="A835" s="124"/>
      <c r="B835" s="124"/>
      <c r="C835" s="124"/>
      <c r="D835" s="124"/>
      <c r="E835" s="124"/>
      <c r="F835" s="62"/>
      <c r="G835" s="62"/>
      <c r="H835" s="62"/>
      <c r="I835" s="62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</row>
    <row r="836" spans="1:26" ht="15.75" customHeight="1" x14ac:dyDescent="0.25">
      <c r="A836" s="124"/>
      <c r="B836" s="124"/>
      <c r="C836" s="124"/>
      <c r="D836" s="124"/>
      <c r="E836" s="124"/>
      <c r="F836" s="62"/>
      <c r="G836" s="62"/>
      <c r="H836" s="62"/>
      <c r="I836" s="62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</row>
    <row r="837" spans="1:26" ht="15.75" customHeight="1" x14ac:dyDescent="0.25">
      <c r="A837" s="124"/>
      <c r="B837" s="124"/>
      <c r="C837" s="124"/>
      <c r="D837" s="124"/>
      <c r="E837" s="124"/>
      <c r="F837" s="62"/>
      <c r="G837" s="62"/>
      <c r="H837" s="62"/>
      <c r="I837" s="62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</row>
    <row r="838" spans="1:26" ht="15.75" customHeight="1" x14ac:dyDescent="0.25">
      <c r="A838" s="124"/>
      <c r="B838" s="124"/>
      <c r="C838" s="124"/>
      <c r="D838" s="124"/>
      <c r="E838" s="124"/>
      <c r="F838" s="62"/>
      <c r="G838" s="62"/>
      <c r="H838" s="62"/>
      <c r="I838" s="62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</row>
    <row r="839" spans="1:26" ht="15.75" customHeight="1" x14ac:dyDescent="0.25">
      <c r="A839" s="124"/>
      <c r="B839" s="124"/>
      <c r="C839" s="124"/>
      <c r="D839" s="124"/>
      <c r="E839" s="124"/>
      <c r="F839" s="62"/>
      <c r="G839" s="62"/>
      <c r="H839" s="62"/>
      <c r="I839" s="62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</row>
    <row r="840" spans="1:26" ht="15.75" customHeight="1" x14ac:dyDescent="0.25">
      <c r="A840" s="124"/>
      <c r="B840" s="124"/>
      <c r="C840" s="124"/>
      <c r="D840" s="124"/>
      <c r="E840" s="124"/>
      <c r="F840" s="62"/>
      <c r="G840" s="62"/>
      <c r="H840" s="62"/>
      <c r="I840" s="62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</row>
    <row r="841" spans="1:26" ht="15.75" customHeight="1" x14ac:dyDescent="0.25">
      <c r="A841" s="124"/>
      <c r="B841" s="124"/>
      <c r="C841" s="124"/>
      <c r="D841" s="124"/>
      <c r="E841" s="124"/>
      <c r="F841" s="62"/>
      <c r="G841" s="62"/>
      <c r="H841" s="62"/>
      <c r="I841" s="62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</row>
    <row r="842" spans="1:26" ht="15.75" customHeight="1" x14ac:dyDescent="0.25">
      <c r="A842" s="124"/>
      <c r="B842" s="124"/>
      <c r="C842" s="124"/>
      <c r="D842" s="124"/>
      <c r="E842" s="124"/>
      <c r="F842" s="62"/>
      <c r="G842" s="62"/>
      <c r="H842" s="62"/>
      <c r="I842" s="62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</row>
    <row r="843" spans="1:26" ht="15.75" customHeight="1" x14ac:dyDescent="0.25">
      <c r="A843" s="124"/>
      <c r="B843" s="124"/>
      <c r="C843" s="124"/>
      <c r="D843" s="124"/>
      <c r="E843" s="124"/>
      <c r="F843" s="62"/>
      <c r="G843" s="62"/>
      <c r="H843" s="62"/>
      <c r="I843" s="62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</row>
    <row r="844" spans="1:26" ht="15.75" customHeight="1" x14ac:dyDescent="0.25">
      <c r="A844" s="124"/>
      <c r="B844" s="124"/>
      <c r="C844" s="124"/>
      <c r="D844" s="124"/>
      <c r="E844" s="124"/>
      <c r="F844" s="62"/>
      <c r="G844" s="62"/>
      <c r="H844" s="62"/>
      <c r="I844" s="62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</row>
    <row r="845" spans="1:26" ht="15.75" customHeight="1" x14ac:dyDescent="0.25">
      <c r="A845" s="124"/>
      <c r="B845" s="124"/>
      <c r="C845" s="124"/>
      <c r="D845" s="124"/>
      <c r="E845" s="124"/>
      <c r="F845" s="62"/>
      <c r="G845" s="62"/>
      <c r="H845" s="62"/>
      <c r="I845" s="62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</row>
    <row r="846" spans="1:26" ht="15.75" customHeight="1" x14ac:dyDescent="0.25">
      <c r="A846" s="124"/>
      <c r="B846" s="124"/>
      <c r="C846" s="124"/>
      <c r="D846" s="124"/>
      <c r="E846" s="124"/>
      <c r="F846" s="62"/>
      <c r="G846" s="62"/>
      <c r="H846" s="62"/>
      <c r="I846" s="62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</row>
    <row r="847" spans="1:26" ht="15.75" customHeight="1" x14ac:dyDescent="0.25">
      <c r="A847" s="124"/>
      <c r="B847" s="124"/>
      <c r="C847" s="124"/>
      <c r="D847" s="124"/>
      <c r="E847" s="124"/>
      <c r="F847" s="62"/>
      <c r="G847" s="62"/>
      <c r="H847" s="62"/>
      <c r="I847" s="62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</row>
    <row r="848" spans="1:26" ht="15.75" customHeight="1" x14ac:dyDescent="0.25">
      <c r="A848" s="124"/>
      <c r="B848" s="124"/>
      <c r="C848" s="124"/>
      <c r="D848" s="124"/>
      <c r="E848" s="124"/>
      <c r="F848" s="62"/>
      <c r="G848" s="62"/>
      <c r="H848" s="62"/>
      <c r="I848" s="62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</row>
    <row r="849" spans="1:26" ht="15.75" customHeight="1" x14ac:dyDescent="0.25">
      <c r="A849" s="124"/>
      <c r="B849" s="124"/>
      <c r="C849" s="124"/>
      <c r="D849" s="124"/>
      <c r="E849" s="124"/>
      <c r="F849" s="62"/>
      <c r="G849" s="62"/>
      <c r="H849" s="62"/>
      <c r="I849" s="62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</row>
    <row r="850" spans="1:26" ht="15.75" customHeight="1" x14ac:dyDescent="0.25">
      <c r="A850" s="124"/>
      <c r="B850" s="124"/>
      <c r="C850" s="124"/>
      <c r="D850" s="124"/>
      <c r="E850" s="124"/>
      <c r="F850" s="62"/>
      <c r="G850" s="62"/>
      <c r="H850" s="62"/>
      <c r="I850" s="62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</row>
    <row r="851" spans="1:26" ht="15.75" customHeight="1" x14ac:dyDescent="0.25">
      <c r="A851" s="124"/>
      <c r="B851" s="124"/>
      <c r="C851" s="124"/>
      <c r="D851" s="124"/>
      <c r="E851" s="124"/>
      <c r="F851" s="62"/>
      <c r="G851" s="62"/>
      <c r="H851" s="62"/>
      <c r="I851" s="62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</row>
    <row r="852" spans="1:26" ht="15.75" customHeight="1" x14ac:dyDescent="0.25">
      <c r="A852" s="124"/>
      <c r="B852" s="124"/>
      <c r="C852" s="124"/>
      <c r="D852" s="124"/>
      <c r="E852" s="124"/>
      <c r="F852" s="62"/>
      <c r="G852" s="62"/>
      <c r="H852" s="62"/>
      <c r="I852" s="62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</row>
    <row r="853" spans="1:26" ht="15.75" customHeight="1" x14ac:dyDescent="0.25">
      <c r="A853" s="124"/>
      <c r="B853" s="124"/>
      <c r="C853" s="124"/>
      <c r="D853" s="124"/>
      <c r="E853" s="124"/>
      <c r="F853" s="62"/>
      <c r="G853" s="62"/>
      <c r="H853" s="62"/>
      <c r="I853" s="62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</row>
    <row r="854" spans="1:26" ht="15.75" customHeight="1" x14ac:dyDescent="0.25">
      <c r="A854" s="124"/>
      <c r="B854" s="124"/>
      <c r="C854" s="124"/>
      <c r="D854" s="124"/>
      <c r="E854" s="124"/>
      <c r="F854" s="62"/>
      <c r="G854" s="62"/>
      <c r="H854" s="62"/>
      <c r="I854" s="62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</row>
    <row r="855" spans="1:26" ht="15.75" customHeight="1" x14ac:dyDescent="0.25">
      <c r="A855" s="124"/>
      <c r="B855" s="124"/>
      <c r="C855" s="124"/>
      <c r="D855" s="124"/>
      <c r="E855" s="124"/>
      <c r="F855" s="62"/>
      <c r="G855" s="62"/>
      <c r="H855" s="62"/>
      <c r="I855" s="62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</row>
    <row r="856" spans="1:26" ht="15.75" customHeight="1" x14ac:dyDescent="0.25">
      <c r="A856" s="124"/>
      <c r="B856" s="124"/>
      <c r="C856" s="124"/>
      <c r="D856" s="124"/>
      <c r="E856" s="124"/>
      <c r="F856" s="62"/>
      <c r="G856" s="62"/>
      <c r="H856" s="62"/>
      <c r="I856" s="62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</row>
    <row r="857" spans="1:26" ht="15.75" customHeight="1" x14ac:dyDescent="0.25">
      <c r="A857" s="124"/>
      <c r="B857" s="124"/>
      <c r="C857" s="124"/>
      <c r="D857" s="124"/>
      <c r="E857" s="124"/>
      <c r="F857" s="62"/>
      <c r="G857" s="62"/>
      <c r="H857" s="62"/>
      <c r="I857" s="62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</row>
    <row r="858" spans="1:26" ht="15.75" customHeight="1" x14ac:dyDescent="0.25">
      <c r="A858" s="124"/>
      <c r="B858" s="124"/>
      <c r="C858" s="124"/>
      <c r="D858" s="124"/>
      <c r="E858" s="124"/>
      <c r="F858" s="62"/>
      <c r="G858" s="62"/>
      <c r="H858" s="62"/>
      <c r="I858" s="62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</row>
    <row r="859" spans="1:26" ht="15.75" customHeight="1" x14ac:dyDescent="0.25">
      <c r="A859" s="124"/>
      <c r="B859" s="124"/>
      <c r="C859" s="124"/>
      <c r="D859" s="124"/>
      <c r="E859" s="124"/>
      <c r="F859" s="62"/>
      <c r="G859" s="62"/>
      <c r="H859" s="62"/>
      <c r="I859" s="62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</row>
    <row r="860" spans="1:26" ht="15.75" customHeight="1" x14ac:dyDescent="0.25">
      <c r="A860" s="124"/>
      <c r="B860" s="124"/>
      <c r="C860" s="124"/>
      <c r="D860" s="124"/>
      <c r="E860" s="124"/>
      <c r="F860" s="62"/>
      <c r="G860" s="62"/>
      <c r="H860" s="62"/>
      <c r="I860" s="62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</row>
    <row r="861" spans="1:26" ht="15.75" customHeight="1" x14ac:dyDescent="0.25">
      <c r="A861" s="124"/>
      <c r="B861" s="124"/>
      <c r="C861" s="124"/>
      <c r="D861" s="124"/>
      <c r="E861" s="124"/>
      <c r="F861" s="62"/>
      <c r="G861" s="62"/>
      <c r="H861" s="62"/>
      <c r="I861" s="62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</row>
    <row r="862" spans="1:26" ht="15.75" customHeight="1" x14ac:dyDescent="0.25">
      <c r="A862" s="124"/>
      <c r="B862" s="124"/>
      <c r="C862" s="124"/>
      <c r="D862" s="124"/>
      <c r="E862" s="124"/>
      <c r="F862" s="62"/>
      <c r="G862" s="62"/>
      <c r="H862" s="62"/>
      <c r="I862" s="62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</row>
    <row r="863" spans="1:26" ht="15.75" customHeight="1" x14ac:dyDescent="0.25">
      <c r="A863" s="124"/>
      <c r="B863" s="124"/>
      <c r="C863" s="124"/>
      <c r="D863" s="124"/>
      <c r="E863" s="124"/>
      <c r="F863" s="62"/>
      <c r="G863" s="62"/>
      <c r="H863" s="62"/>
      <c r="I863" s="62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</row>
    <row r="864" spans="1:26" ht="15.75" customHeight="1" x14ac:dyDescent="0.25">
      <c r="A864" s="124"/>
      <c r="B864" s="124"/>
      <c r="C864" s="124"/>
      <c r="D864" s="124"/>
      <c r="E864" s="124"/>
      <c r="F864" s="62"/>
      <c r="G864" s="62"/>
      <c r="H864" s="62"/>
      <c r="I864" s="62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</row>
    <row r="865" spans="1:26" ht="15.75" customHeight="1" x14ac:dyDescent="0.25">
      <c r="A865" s="124"/>
      <c r="B865" s="124"/>
      <c r="C865" s="124"/>
      <c r="D865" s="124"/>
      <c r="E865" s="124"/>
      <c r="F865" s="62"/>
      <c r="G865" s="62"/>
      <c r="H865" s="62"/>
      <c r="I865" s="62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</row>
    <row r="866" spans="1:26" ht="15.75" customHeight="1" x14ac:dyDescent="0.25">
      <c r="A866" s="124"/>
      <c r="B866" s="124"/>
      <c r="C866" s="124"/>
      <c r="D866" s="124"/>
      <c r="E866" s="124"/>
      <c r="F866" s="62"/>
      <c r="G866" s="62"/>
      <c r="H866" s="62"/>
      <c r="I866" s="62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</row>
    <row r="867" spans="1:26" ht="15.75" customHeight="1" x14ac:dyDescent="0.25">
      <c r="A867" s="124"/>
      <c r="B867" s="124"/>
      <c r="C867" s="124"/>
      <c r="D867" s="124"/>
      <c r="E867" s="124"/>
      <c r="F867" s="62"/>
      <c r="G867" s="62"/>
      <c r="H867" s="62"/>
      <c r="I867" s="62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</row>
    <row r="868" spans="1:26" ht="15.75" customHeight="1" x14ac:dyDescent="0.25">
      <c r="A868" s="124"/>
      <c r="B868" s="124"/>
      <c r="C868" s="124"/>
      <c r="D868" s="124"/>
      <c r="E868" s="124"/>
      <c r="F868" s="62"/>
      <c r="G868" s="62"/>
      <c r="H868" s="62"/>
      <c r="I868" s="62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</row>
    <row r="869" spans="1:26" ht="15.75" customHeight="1" x14ac:dyDescent="0.25">
      <c r="A869" s="124"/>
      <c r="B869" s="124"/>
      <c r="C869" s="124"/>
      <c r="D869" s="124"/>
      <c r="E869" s="124"/>
      <c r="F869" s="62"/>
      <c r="G869" s="62"/>
      <c r="H869" s="62"/>
      <c r="I869" s="62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</row>
    <row r="870" spans="1:26" ht="15.75" customHeight="1" x14ac:dyDescent="0.25">
      <c r="A870" s="124"/>
      <c r="B870" s="124"/>
      <c r="C870" s="124"/>
      <c r="D870" s="124"/>
      <c r="E870" s="124"/>
      <c r="F870" s="62"/>
      <c r="G870" s="62"/>
      <c r="H870" s="62"/>
      <c r="I870" s="62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</row>
    <row r="871" spans="1:26" ht="15.75" customHeight="1" x14ac:dyDescent="0.25">
      <c r="A871" s="124"/>
      <c r="B871" s="124"/>
      <c r="C871" s="124"/>
      <c r="D871" s="124"/>
      <c r="E871" s="124"/>
      <c r="F871" s="62"/>
      <c r="G871" s="62"/>
      <c r="H871" s="62"/>
      <c r="I871" s="62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</row>
    <row r="872" spans="1:26" ht="15.75" customHeight="1" x14ac:dyDescent="0.25">
      <c r="A872" s="124"/>
      <c r="B872" s="124"/>
      <c r="C872" s="124"/>
      <c r="D872" s="124"/>
      <c r="E872" s="124"/>
      <c r="F872" s="62"/>
      <c r="G872" s="62"/>
      <c r="H872" s="62"/>
      <c r="I872" s="62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</row>
    <row r="873" spans="1:26" ht="15.75" customHeight="1" x14ac:dyDescent="0.25">
      <c r="A873" s="124"/>
      <c r="B873" s="124"/>
      <c r="C873" s="124"/>
      <c r="D873" s="124"/>
      <c r="E873" s="124"/>
      <c r="F873" s="62"/>
      <c r="G873" s="62"/>
      <c r="H873" s="62"/>
      <c r="I873" s="62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</row>
    <row r="874" spans="1:26" ht="15.75" customHeight="1" x14ac:dyDescent="0.25">
      <c r="A874" s="124"/>
      <c r="B874" s="124"/>
      <c r="C874" s="124"/>
      <c r="D874" s="124"/>
      <c r="E874" s="124"/>
      <c r="F874" s="62"/>
      <c r="G874" s="62"/>
      <c r="H874" s="62"/>
      <c r="I874" s="62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</row>
    <row r="875" spans="1:26" ht="15.75" customHeight="1" x14ac:dyDescent="0.25">
      <c r="A875" s="124"/>
      <c r="B875" s="124"/>
      <c r="C875" s="124"/>
      <c r="D875" s="124"/>
      <c r="E875" s="124"/>
      <c r="F875" s="62"/>
      <c r="G875" s="62"/>
      <c r="H875" s="62"/>
      <c r="I875" s="62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</row>
    <row r="876" spans="1:26" ht="15.75" customHeight="1" x14ac:dyDescent="0.25">
      <c r="A876" s="124"/>
      <c r="B876" s="124"/>
      <c r="C876" s="124"/>
      <c r="D876" s="124"/>
      <c r="E876" s="124"/>
      <c r="F876" s="62"/>
      <c r="G876" s="62"/>
      <c r="H876" s="62"/>
      <c r="I876" s="62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</row>
    <row r="877" spans="1:26" ht="15.75" customHeight="1" x14ac:dyDescent="0.25">
      <c r="A877" s="124"/>
      <c r="B877" s="124"/>
      <c r="C877" s="124"/>
      <c r="D877" s="124"/>
      <c r="E877" s="124"/>
      <c r="F877" s="62"/>
      <c r="G877" s="62"/>
      <c r="H877" s="62"/>
      <c r="I877" s="62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</row>
    <row r="878" spans="1:26" ht="15.75" customHeight="1" x14ac:dyDescent="0.25">
      <c r="A878" s="124"/>
      <c r="B878" s="124"/>
      <c r="C878" s="124"/>
      <c r="D878" s="124"/>
      <c r="E878" s="124"/>
      <c r="F878" s="62"/>
      <c r="G878" s="62"/>
      <c r="H878" s="62"/>
      <c r="I878" s="62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</row>
    <row r="879" spans="1:26" ht="15.75" customHeight="1" x14ac:dyDescent="0.25">
      <c r="A879" s="124"/>
      <c r="B879" s="124"/>
      <c r="C879" s="124"/>
      <c r="D879" s="124"/>
      <c r="E879" s="124"/>
      <c r="F879" s="62"/>
      <c r="G879" s="62"/>
      <c r="H879" s="62"/>
      <c r="I879" s="62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</row>
    <row r="880" spans="1:26" ht="15.75" customHeight="1" x14ac:dyDescent="0.25">
      <c r="A880" s="124"/>
      <c r="B880" s="124"/>
      <c r="C880" s="124"/>
      <c r="D880" s="124"/>
      <c r="E880" s="124"/>
      <c r="F880" s="62"/>
      <c r="G880" s="62"/>
      <c r="H880" s="62"/>
      <c r="I880" s="62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</row>
    <row r="881" spans="1:26" ht="15.75" customHeight="1" x14ac:dyDescent="0.25">
      <c r="A881" s="124"/>
      <c r="B881" s="124"/>
      <c r="C881" s="124"/>
      <c r="D881" s="124"/>
      <c r="E881" s="124"/>
      <c r="F881" s="62"/>
      <c r="G881" s="62"/>
      <c r="H881" s="62"/>
      <c r="I881" s="62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</row>
    <row r="882" spans="1:26" ht="15.75" customHeight="1" x14ac:dyDescent="0.25">
      <c r="A882" s="124"/>
      <c r="B882" s="124"/>
      <c r="C882" s="124"/>
      <c r="D882" s="124"/>
      <c r="E882" s="124"/>
      <c r="F882" s="62"/>
      <c r="G882" s="62"/>
      <c r="H882" s="62"/>
      <c r="I882" s="62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</row>
    <row r="883" spans="1:26" ht="15.75" customHeight="1" x14ac:dyDescent="0.25">
      <c r="A883" s="124"/>
      <c r="B883" s="124"/>
      <c r="C883" s="124"/>
      <c r="D883" s="124"/>
      <c r="E883" s="124"/>
      <c r="F883" s="62"/>
      <c r="G883" s="62"/>
      <c r="H883" s="62"/>
      <c r="I883" s="62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</row>
    <row r="884" spans="1:26" ht="15.75" customHeight="1" x14ac:dyDescent="0.25">
      <c r="A884" s="124"/>
      <c r="B884" s="124"/>
      <c r="C884" s="124"/>
      <c r="D884" s="124"/>
      <c r="E884" s="124"/>
      <c r="F884" s="62"/>
      <c r="G884" s="62"/>
      <c r="H884" s="62"/>
      <c r="I884" s="62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</row>
    <row r="885" spans="1:26" ht="15.75" customHeight="1" x14ac:dyDescent="0.25">
      <c r="A885" s="124"/>
      <c r="B885" s="124"/>
      <c r="C885" s="124"/>
      <c r="D885" s="124"/>
      <c r="E885" s="124"/>
      <c r="F885" s="62"/>
      <c r="G885" s="62"/>
      <c r="H885" s="62"/>
      <c r="I885" s="62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</row>
    <row r="886" spans="1:26" ht="15.75" customHeight="1" x14ac:dyDescent="0.25">
      <c r="A886" s="124"/>
      <c r="B886" s="124"/>
      <c r="C886" s="124"/>
      <c r="D886" s="124"/>
      <c r="E886" s="124"/>
      <c r="F886" s="62"/>
      <c r="G886" s="62"/>
      <c r="H886" s="62"/>
      <c r="I886" s="62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</row>
    <row r="887" spans="1:26" ht="15.75" customHeight="1" x14ac:dyDescent="0.25">
      <c r="A887" s="124"/>
      <c r="B887" s="124"/>
      <c r="C887" s="124"/>
      <c r="D887" s="124"/>
      <c r="E887" s="124"/>
      <c r="F887" s="62"/>
      <c r="G887" s="62"/>
      <c r="H887" s="62"/>
      <c r="I887" s="62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</row>
    <row r="888" spans="1:26" ht="15.75" customHeight="1" x14ac:dyDescent="0.25">
      <c r="A888" s="124"/>
      <c r="B888" s="124"/>
      <c r="C888" s="124"/>
      <c r="D888" s="124"/>
      <c r="E888" s="124"/>
      <c r="F888" s="62"/>
      <c r="G888" s="62"/>
      <c r="H888" s="62"/>
      <c r="I888" s="62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</row>
    <row r="889" spans="1:26" ht="15.75" customHeight="1" x14ac:dyDescent="0.25">
      <c r="A889" s="124"/>
      <c r="B889" s="124"/>
      <c r="C889" s="124"/>
      <c r="D889" s="124"/>
      <c r="E889" s="124"/>
      <c r="F889" s="62"/>
      <c r="G889" s="62"/>
      <c r="H889" s="62"/>
      <c r="I889" s="62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</row>
    <row r="890" spans="1:26" ht="15.75" customHeight="1" x14ac:dyDescent="0.25">
      <c r="A890" s="124"/>
      <c r="B890" s="124"/>
      <c r="C890" s="124"/>
      <c r="D890" s="124"/>
      <c r="E890" s="124"/>
      <c r="F890" s="62"/>
      <c r="G890" s="62"/>
      <c r="H890" s="62"/>
      <c r="I890" s="62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</row>
    <row r="891" spans="1:26" ht="15.75" customHeight="1" x14ac:dyDescent="0.25">
      <c r="A891" s="124"/>
      <c r="B891" s="124"/>
      <c r="C891" s="124"/>
      <c r="D891" s="124"/>
      <c r="E891" s="124"/>
      <c r="F891" s="62"/>
      <c r="G891" s="62"/>
      <c r="H891" s="62"/>
      <c r="I891" s="62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</row>
    <row r="892" spans="1:26" ht="15.75" customHeight="1" x14ac:dyDescent="0.25">
      <c r="A892" s="124"/>
      <c r="B892" s="124"/>
      <c r="C892" s="124"/>
      <c r="D892" s="124"/>
      <c r="E892" s="124"/>
      <c r="F892" s="62"/>
      <c r="G892" s="62"/>
      <c r="H892" s="62"/>
      <c r="I892" s="62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</row>
    <row r="893" spans="1:26" ht="15.75" customHeight="1" x14ac:dyDescent="0.25">
      <c r="A893" s="124"/>
      <c r="B893" s="124"/>
      <c r="C893" s="124"/>
      <c r="D893" s="124"/>
      <c r="E893" s="124"/>
      <c r="F893" s="62"/>
      <c r="G893" s="62"/>
      <c r="H893" s="62"/>
      <c r="I893" s="62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</row>
    <row r="894" spans="1:26" ht="15.75" customHeight="1" x14ac:dyDescent="0.25">
      <c r="A894" s="124"/>
      <c r="B894" s="124"/>
      <c r="C894" s="124"/>
      <c r="D894" s="124"/>
      <c r="E894" s="124"/>
      <c r="F894" s="62"/>
      <c r="G894" s="62"/>
      <c r="H894" s="62"/>
      <c r="I894" s="62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</row>
    <row r="895" spans="1:26" ht="15.75" customHeight="1" x14ac:dyDescent="0.25">
      <c r="A895" s="124"/>
      <c r="B895" s="124"/>
      <c r="C895" s="124"/>
      <c r="D895" s="124"/>
      <c r="E895" s="124"/>
      <c r="F895" s="62"/>
      <c r="G895" s="62"/>
      <c r="H895" s="62"/>
      <c r="I895" s="62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</row>
    <row r="896" spans="1:26" ht="15.75" customHeight="1" x14ac:dyDescent="0.25">
      <c r="A896" s="124"/>
      <c r="B896" s="124"/>
      <c r="C896" s="124"/>
      <c r="D896" s="124"/>
      <c r="E896" s="124"/>
      <c r="F896" s="62"/>
      <c r="G896" s="62"/>
      <c r="H896" s="62"/>
      <c r="I896" s="62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</row>
    <row r="897" spans="1:26" ht="15.75" customHeight="1" x14ac:dyDescent="0.25">
      <c r="A897" s="124"/>
      <c r="B897" s="124"/>
      <c r="C897" s="124"/>
      <c r="D897" s="124"/>
      <c r="E897" s="124"/>
      <c r="F897" s="62"/>
      <c r="G897" s="62"/>
      <c r="H897" s="62"/>
      <c r="I897" s="62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</row>
    <row r="898" spans="1:26" ht="15.75" customHeight="1" x14ac:dyDescent="0.25">
      <c r="A898" s="124"/>
      <c r="B898" s="124"/>
      <c r="C898" s="124"/>
      <c r="D898" s="124"/>
      <c r="E898" s="124"/>
      <c r="F898" s="62"/>
      <c r="G898" s="62"/>
      <c r="H898" s="62"/>
      <c r="I898" s="62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</row>
    <row r="899" spans="1:26" ht="15.75" customHeight="1" x14ac:dyDescent="0.25">
      <c r="A899" s="124"/>
      <c r="B899" s="124"/>
      <c r="C899" s="124"/>
      <c r="D899" s="124"/>
      <c r="E899" s="124"/>
      <c r="F899" s="62"/>
      <c r="G899" s="62"/>
      <c r="H899" s="62"/>
      <c r="I899" s="62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</row>
    <row r="900" spans="1:26" ht="15.75" customHeight="1" x14ac:dyDescent="0.25">
      <c r="A900" s="124"/>
      <c r="B900" s="124"/>
      <c r="C900" s="124"/>
      <c r="D900" s="124"/>
      <c r="E900" s="124"/>
      <c r="F900" s="62"/>
      <c r="G900" s="62"/>
      <c r="H900" s="62"/>
      <c r="I900" s="62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</row>
    <row r="901" spans="1:26" ht="15.75" customHeight="1" x14ac:dyDescent="0.25">
      <c r="A901" s="124"/>
      <c r="B901" s="124"/>
      <c r="C901" s="124"/>
      <c r="D901" s="124"/>
      <c r="E901" s="124"/>
      <c r="F901" s="62"/>
      <c r="G901" s="62"/>
      <c r="H901" s="62"/>
      <c r="I901" s="62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</row>
    <row r="902" spans="1:26" ht="15.75" customHeight="1" x14ac:dyDescent="0.25">
      <c r="A902" s="124"/>
      <c r="B902" s="124"/>
      <c r="C902" s="124"/>
      <c r="D902" s="124"/>
      <c r="E902" s="124"/>
      <c r="F902" s="62"/>
      <c r="G902" s="62"/>
      <c r="H902" s="62"/>
      <c r="I902" s="62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</row>
    <row r="903" spans="1:26" ht="15.75" customHeight="1" x14ac:dyDescent="0.25">
      <c r="A903" s="124"/>
      <c r="B903" s="124"/>
      <c r="C903" s="124"/>
      <c r="D903" s="124"/>
      <c r="E903" s="124"/>
      <c r="F903" s="62"/>
      <c r="G903" s="62"/>
      <c r="H903" s="62"/>
      <c r="I903" s="62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</row>
    <row r="904" spans="1:26" ht="15.75" customHeight="1" x14ac:dyDescent="0.25">
      <c r="A904" s="124"/>
      <c r="B904" s="124"/>
      <c r="C904" s="124"/>
      <c r="D904" s="124"/>
      <c r="E904" s="124"/>
      <c r="F904" s="62"/>
      <c r="G904" s="62"/>
      <c r="H904" s="62"/>
      <c r="I904" s="62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</row>
    <row r="905" spans="1:26" ht="15.75" customHeight="1" x14ac:dyDescent="0.25">
      <c r="A905" s="124"/>
      <c r="B905" s="124"/>
      <c r="C905" s="124"/>
      <c r="D905" s="124"/>
      <c r="E905" s="124"/>
      <c r="F905" s="62"/>
      <c r="G905" s="62"/>
      <c r="H905" s="62"/>
      <c r="I905" s="62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</row>
    <row r="906" spans="1:26" ht="15.75" customHeight="1" x14ac:dyDescent="0.25">
      <c r="A906" s="124"/>
      <c r="B906" s="124"/>
      <c r="C906" s="124"/>
      <c r="D906" s="124"/>
      <c r="E906" s="124"/>
      <c r="F906" s="62"/>
      <c r="G906" s="62"/>
      <c r="H906" s="62"/>
      <c r="I906" s="62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</row>
    <row r="907" spans="1:26" ht="15.75" customHeight="1" x14ac:dyDescent="0.25">
      <c r="A907" s="124"/>
      <c r="B907" s="124"/>
      <c r="C907" s="124"/>
      <c r="D907" s="124"/>
      <c r="E907" s="124"/>
      <c r="F907" s="62"/>
      <c r="G907" s="62"/>
      <c r="H907" s="62"/>
      <c r="I907" s="62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</row>
    <row r="908" spans="1:26" ht="15.75" customHeight="1" x14ac:dyDescent="0.25">
      <c r="A908" s="124"/>
      <c r="B908" s="124"/>
      <c r="C908" s="124"/>
      <c r="D908" s="124"/>
      <c r="E908" s="124"/>
      <c r="F908" s="62"/>
      <c r="G908" s="62"/>
      <c r="H908" s="62"/>
      <c r="I908" s="62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</row>
    <row r="909" spans="1:26" ht="15.75" customHeight="1" x14ac:dyDescent="0.25">
      <c r="A909" s="124"/>
      <c r="B909" s="124"/>
      <c r="C909" s="124"/>
      <c r="D909" s="124"/>
      <c r="E909" s="124"/>
      <c r="F909" s="62"/>
      <c r="G909" s="62"/>
      <c r="H909" s="62"/>
      <c r="I909" s="62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</row>
    <row r="910" spans="1:26" ht="15.75" customHeight="1" x14ac:dyDescent="0.25">
      <c r="A910" s="124"/>
      <c r="B910" s="124"/>
      <c r="C910" s="124"/>
      <c r="D910" s="124"/>
      <c r="E910" s="124"/>
      <c r="F910" s="62"/>
      <c r="G910" s="62"/>
      <c r="H910" s="62"/>
      <c r="I910" s="62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</row>
    <row r="911" spans="1:26" ht="15.75" customHeight="1" x14ac:dyDescent="0.25">
      <c r="A911" s="124"/>
      <c r="B911" s="124"/>
      <c r="C911" s="124"/>
      <c r="D911" s="124"/>
      <c r="E911" s="124"/>
      <c r="F911" s="62"/>
      <c r="G911" s="62"/>
      <c r="H911" s="62"/>
      <c r="I911" s="62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</row>
    <row r="912" spans="1:26" ht="15.75" customHeight="1" x14ac:dyDescent="0.25">
      <c r="A912" s="124"/>
      <c r="B912" s="124"/>
      <c r="C912" s="124"/>
      <c r="D912" s="124"/>
      <c r="E912" s="124"/>
      <c r="F912" s="62"/>
      <c r="G912" s="62"/>
      <c r="H912" s="62"/>
      <c r="I912" s="62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</row>
    <row r="913" spans="1:26" ht="15.75" customHeight="1" x14ac:dyDescent="0.25">
      <c r="A913" s="124"/>
      <c r="B913" s="124"/>
      <c r="C913" s="124"/>
      <c r="D913" s="124"/>
      <c r="E913" s="124"/>
      <c r="F913" s="62"/>
      <c r="G913" s="62"/>
      <c r="H913" s="62"/>
      <c r="I913" s="62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</row>
    <row r="914" spans="1:26" ht="15.75" customHeight="1" x14ac:dyDescent="0.25">
      <c r="A914" s="124"/>
      <c r="B914" s="124"/>
      <c r="C914" s="124"/>
      <c r="D914" s="124"/>
      <c r="E914" s="124"/>
      <c r="F914" s="62"/>
      <c r="G914" s="62"/>
      <c r="H914" s="62"/>
      <c r="I914" s="62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</row>
    <row r="915" spans="1:26" ht="15.75" customHeight="1" x14ac:dyDescent="0.25">
      <c r="A915" s="124"/>
      <c r="B915" s="124"/>
      <c r="C915" s="124"/>
      <c r="D915" s="124"/>
      <c r="E915" s="124"/>
      <c r="F915" s="62"/>
      <c r="G915" s="62"/>
      <c r="H915" s="62"/>
      <c r="I915" s="62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</row>
    <row r="916" spans="1:26" ht="15.75" customHeight="1" x14ac:dyDescent="0.25">
      <c r="A916" s="124"/>
      <c r="B916" s="124"/>
      <c r="C916" s="124"/>
      <c r="D916" s="124"/>
      <c r="E916" s="124"/>
      <c r="F916" s="62"/>
      <c r="G916" s="62"/>
      <c r="H916" s="62"/>
      <c r="I916" s="62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</row>
    <row r="917" spans="1:26" ht="15.75" customHeight="1" x14ac:dyDescent="0.25">
      <c r="A917" s="124"/>
      <c r="B917" s="124"/>
      <c r="C917" s="124"/>
      <c r="D917" s="124"/>
      <c r="E917" s="124"/>
      <c r="F917" s="62"/>
      <c r="G917" s="62"/>
      <c r="H917" s="62"/>
      <c r="I917" s="62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</row>
    <row r="918" spans="1:26" ht="15.75" customHeight="1" x14ac:dyDescent="0.25">
      <c r="A918" s="124"/>
      <c r="B918" s="124"/>
      <c r="C918" s="124"/>
      <c r="D918" s="124"/>
      <c r="E918" s="124"/>
      <c r="F918" s="62"/>
      <c r="G918" s="62"/>
      <c r="H918" s="62"/>
      <c r="I918" s="62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</row>
    <row r="919" spans="1:26" ht="15.75" customHeight="1" x14ac:dyDescent="0.25">
      <c r="A919" s="124"/>
      <c r="B919" s="124"/>
      <c r="C919" s="124"/>
      <c r="D919" s="124"/>
      <c r="E919" s="124"/>
      <c r="F919" s="62"/>
      <c r="G919" s="62"/>
      <c r="H919" s="62"/>
      <c r="I919" s="62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</row>
    <row r="920" spans="1:26" ht="15.75" customHeight="1" x14ac:dyDescent="0.25">
      <c r="A920" s="124"/>
      <c r="B920" s="124"/>
      <c r="C920" s="124"/>
      <c r="D920" s="124"/>
      <c r="E920" s="124"/>
      <c r="F920" s="62"/>
      <c r="G920" s="62"/>
      <c r="H920" s="62"/>
      <c r="I920" s="62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</row>
    <row r="921" spans="1:26" ht="15.75" customHeight="1" x14ac:dyDescent="0.25">
      <c r="A921" s="124"/>
      <c r="B921" s="124"/>
      <c r="C921" s="124"/>
      <c r="D921" s="124"/>
      <c r="E921" s="124"/>
      <c r="F921" s="62"/>
      <c r="G921" s="62"/>
      <c r="H921" s="62"/>
      <c r="I921" s="62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</row>
    <row r="922" spans="1:26" ht="15.75" customHeight="1" x14ac:dyDescent="0.25">
      <c r="A922" s="124"/>
      <c r="B922" s="124"/>
      <c r="C922" s="124"/>
      <c r="D922" s="124"/>
      <c r="E922" s="124"/>
      <c r="F922" s="62"/>
      <c r="G922" s="62"/>
      <c r="H922" s="62"/>
      <c r="I922" s="62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</row>
    <row r="923" spans="1:26" ht="15.75" customHeight="1" x14ac:dyDescent="0.25">
      <c r="A923" s="124"/>
      <c r="B923" s="124"/>
      <c r="C923" s="124"/>
      <c r="D923" s="124"/>
      <c r="E923" s="124"/>
      <c r="F923" s="62"/>
      <c r="G923" s="62"/>
      <c r="H923" s="62"/>
      <c r="I923" s="62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</row>
    <row r="924" spans="1:26" ht="15.75" customHeight="1" x14ac:dyDescent="0.25">
      <c r="A924" s="124"/>
      <c r="B924" s="124"/>
      <c r="C924" s="124"/>
      <c r="D924" s="124"/>
      <c r="E924" s="124"/>
      <c r="F924" s="62"/>
      <c r="G924" s="62"/>
      <c r="H924" s="62"/>
      <c r="I924" s="62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</row>
    <row r="925" spans="1:26" ht="15.75" customHeight="1" x14ac:dyDescent="0.25">
      <c r="A925" s="124"/>
      <c r="B925" s="124"/>
      <c r="C925" s="124"/>
      <c r="D925" s="124"/>
      <c r="E925" s="124"/>
      <c r="F925" s="62"/>
      <c r="G925" s="62"/>
      <c r="H925" s="62"/>
      <c r="I925" s="62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</row>
    <row r="926" spans="1:26" ht="15.75" customHeight="1" x14ac:dyDescent="0.25">
      <c r="A926" s="124"/>
      <c r="B926" s="124"/>
      <c r="C926" s="124"/>
      <c r="D926" s="124"/>
      <c r="E926" s="124"/>
      <c r="F926" s="62"/>
      <c r="G926" s="62"/>
      <c r="H926" s="62"/>
      <c r="I926" s="62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</row>
    <row r="927" spans="1:26" ht="15.75" customHeight="1" x14ac:dyDescent="0.25">
      <c r="A927" s="124"/>
      <c r="B927" s="124"/>
      <c r="C927" s="124"/>
      <c r="D927" s="124"/>
      <c r="E927" s="124"/>
      <c r="F927" s="62"/>
      <c r="G927" s="62"/>
      <c r="H927" s="62"/>
      <c r="I927" s="62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</row>
    <row r="928" spans="1:26" ht="15.75" customHeight="1" x14ac:dyDescent="0.25">
      <c r="A928" s="124"/>
      <c r="B928" s="124"/>
      <c r="C928" s="124"/>
      <c r="D928" s="124"/>
      <c r="E928" s="124"/>
      <c r="F928" s="62"/>
      <c r="G928" s="62"/>
      <c r="H928" s="62"/>
      <c r="I928" s="62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</row>
    <row r="929" spans="1:26" ht="15.75" customHeight="1" x14ac:dyDescent="0.25">
      <c r="A929" s="124"/>
      <c r="B929" s="124"/>
      <c r="C929" s="124"/>
      <c r="D929" s="124"/>
      <c r="E929" s="124"/>
      <c r="F929" s="62"/>
      <c r="G929" s="62"/>
      <c r="H929" s="62"/>
      <c r="I929" s="62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</row>
    <row r="930" spans="1:26" ht="15.75" customHeight="1" x14ac:dyDescent="0.25">
      <c r="A930" s="124"/>
      <c r="B930" s="124"/>
      <c r="C930" s="124"/>
      <c r="D930" s="124"/>
      <c r="E930" s="124"/>
      <c r="F930" s="62"/>
      <c r="G930" s="62"/>
      <c r="H930" s="62"/>
      <c r="I930" s="62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</row>
    <row r="931" spans="1:26" ht="15.75" customHeight="1" x14ac:dyDescent="0.25">
      <c r="A931" s="124"/>
      <c r="B931" s="124"/>
      <c r="C931" s="124"/>
      <c r="D931" s="124"/>
      <c r="E931" s="124"/>
      <c r="F931" s="62"/>
      <c r="G931" s="62"/>
      <c r="H931" s="62"/>
      <c r="I931" s="62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</row>
    <row r="932" spans="1:26" ht="15.75" customHeight="1" x14ac:dyDescent="0.25">
      <c r="A932" s="124"/>
      <c r="B932" s="124"/>
      <c r="C932" s="124"/>
      <c r="D932" s="124"/>
      <c r="E932" s="124"/>
      <c r="F932" s="62"/>
      <c r="G932" s="62"/>
      <c r="H932" s="62"/>
      <c r="I932" s="62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</row>
    <row r="933" spans="1:26" ht="15.75" customHeight="1" x14ac:dyDescent="0.25">
      <c r="A933" s="124"/>
      <c r="B933" s="124"/>
      <c r="C933" s="124"/>
      <c r="D933" s="124"/>
      <c r="E933" s="124"/>
      <c r="F933" s="62"/>
      <c r="G933" s="62"/>
      <c r="H933" s="62"/>
      <c r="I933" s="62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</row>
    <row r="934" spans="1:26" ht="15.75" customHeight="1" x14ac:dyDescent="0.25">
      <c r="A934" s="124"/>
      <c r="B934" s="124"/>
      <c r="C934" s="124"/>
      <c r="D934" s="124"/>
      <c r="E934" s="124"/>
      <c r="F934" s="62"/>
      <c r="G934" s="62"/>
      <c r="H934" s="62"/>
      <c r="I934" s="62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</row>
    <row r="935" spans="1:26" ht="15.75" customHeight="1" x14ac:dyDescent="0.25">
      <c r="A935" s="124"/>
      <c r="B935" s="124"/>
      <c r="C935" s="124"/>
      <c r="D935" s="124"/>
      <c r="E935" s="124"/>
      <c r="F935" s="62"/>
      <c r="G935" s="62"/>
      <c r="H935" s="62"/>
      <c r="I935" s="62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</row>
    <row r="936" spans="1:26" ht="15.75" customHeight="1" x14ac:dyDescent="0.25">
      <c r="A936" s="124"/>
      <c r="B936" s="124"/>
      <c r="C936" s="124"/>
      <c r="D936" s="124"/>
      <c r="E936" s="124"/>
      <c r="F936" s="62"/>
      <c r="G936" s="62"/>
      <c r="H936" s="62"/>
      <c r="I936" s="62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</row>
    <row r="937" spans="1:26" ht="15.75" customHeight="1" x14ac:dyDescent="0.25">
      <c r="A937" s="124"/>
      <c r="B937" s="124"/>
      <c r="C937" s="124"/>
      <c r="D937" s="124"/>
      <c r="E937" s="124"/>
      <c r="F937" s="62"/>
      <c r="G937" s="62"/>
      <c r="H937" s="62"/>
      <c r="I937" s="62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</row>
    <row r="938" spans="1:26" ht="15.75" customHeight="1" x14ac:dyDescent="0.25">
      <c r="A938" s="124"/>
      <c r="B938" s="124"/>
      <c r="C938" s="124"/>
      <c r="D938" s="124"/>
      <c r="E938" s="124"/>
      <c r="F938" s="62"/>
      <c r="G938" s="62"/>
      <c r="H938" s="62"/>
      <c r="I938" s="62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</row>
    <row r="939" spans="1:26" ht="15.75" customHeight="1" x14ac:dyDescent="0.25">
      <c r="A939" s="124"/>
      <c r="B939" s="124"/>
      <c r="C939" s="124"/>
      <c r="D939" s="124"/>
      <c r="E939" s="124"/>
      <c r="F939" s="62"/>
      <c r="G939" s="62"/>
      <c r="H939" s="62"/>
      <c r="I939" s="62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</row>
    <row r="940" spans="1:26" ht="15.75" customHeight="1" x14ac:dyDescent="0.25">
      <c r="A940" s="124"/>
      <c r="B940" s="124"/>
      <c r="C940" s="124"/>
      <c r="D940" s="124"/>
      <c r="E940" s="124"/>
      <c r="F940" s="62"/>
      <c r="G940" s="62"/>
      <c r="H940" s="62"/>
      <c r="I940" s="62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</row>
    <row r="941" spans="1:26" ht="15.75" customHeight="1" x14ac:dyDescent="0.25">
      <c r="A941" s="124"/>
      <c r="B941" s="124"/>
      <c r="C941" s="124"/>
      <c r="D941" s="124"/>
      <c r="E941" s="124"/>
      <c r="F941" s="62"/>
      <c r="G941" s="62"/>
      <c r="H941" s="62"/>
      <c r="I941" s="62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</row>
    <row r="942" spans="1:26" ht="15.75" customHeight="1" x14ac:dyDescent="0.25">
      <c r="A942" s="124"/>
      <c r="B942" s="124"/>
      <c r="C942" s="124"/>
      <c r="D942" s="124"/>
      <c r="E942" s="124"/>
      <c r="F942" s="62"/>
      <c r="G942" s="62"/>
      <c r="H942" s="62"/>
      <c r="I942" s="62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</row>
    <row r="943" spans="1:26" ht="15.75" customHeight="1" x14ac:dyDescent="0.25">
      <c r="A943" s="124"/>
      <c r="B943" s="124"/>
      <c r="C943" s="124"/>
      <c r="D943" s="124"/>
      <c r="E943" s="124"/>
      <c r="F943" s="62"/>
      <c r="G943" s="62"/>
      <c r="H943" s="62"/>
      <c r="I943" s="62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</row>
    <row r="944" spans="1:26" ht="15.75" customHeight="1" x14ac:dyDescent="0.25">
      <c r="A944" s="124"/>
      <c r="B944" s="124"/>
      <c r="C944" s="124"/>
      <c r="D944" s="124"/>
      <c r="E944" s="124"/>
      <c r="F944" s="62"/>
      <c r="G944" s="62"/>
      <c r="H944" s="62"/>
      <c r="I944" s="62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</row>
    <row r="945" spans="1:26" ht="15.75" customHeight="1" x14ac:dyDescent="0.25">
      <c r="A945" s="124"/>
      <c r="B945" s="124"/>
      <c r="C945" s="124"/>
      <c r="D945" s="124"/>
      <c r="E945" s="124"/>
      <c r="F945" s="62"/>
      <c r="G945" s="62"/>
      <c r="H945" s="62"/>
      <c r="I945" s="62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</row>
    <row r="946" spans="1:26" ht="15.75" customHeight="1" x14ac:dyDescent="0.25">
      <c r="A946" s="124"/>
      <c r="B946" s="124"/>
      <c r="C946" s="124"/>
      <c r="D946" s="124"/>
      <c r="E946" s="124"/>
      <c r="F946" s="62"/>
      <c r="G946" s="62"/>
      <c r="H946" s="62"/>
      <c r="I946" s="62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</row>
    <row r="947" spans="1:26" ht="15.75" customHeight="1" x14ac:dyDescent="0.25">
      <c r="A947" s="124"/>
      <c r="B947" s="124"/>
      <c r="C947" s="124"/>
      <c r="D947" s="124"/>
      <c r="E947" s="124"/>
      <c r="F947" s="62"/>
      <c r="G947" s="62"/>
      <c r="H947" s="62"/>
      <c r="I947" s="62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</row>
    <row r="948" spans="1:26" ht="15.75" customHeight="1" x14ac:dyDescent="0.25">
      <c r="A948" s="124"/>
      <c r="B948" s="124"/>
      <c r="C948" s="124"/>
      <c r="D948" s="124"/>
      <c r="E948" s="124"/>
      <c r="F948" s="62"/>
      <c r="G948" s="62"/>
      <c r="H948" s="62"/>
      <c r="I948" s="62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</row>
    <row r="949" spans="1:26" ht="15.75" customHeight="1" x14ac:dyDescent="0.25">
      <c r="A949" s="124"/>
      <c r="B949" s="124"/>
      <c r="C949" s="124"/>
      <c r="D949" s="124"/>
      <c r="E949" s="124"/>
      <c r="F949" s="62"/>
      <c r="G949" s="62"/>
      <c r="H949" s="62"/>
      <c r="I949" s="62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</row>
    <row r="950" spans="1:26" ht="15.75" customHeight="1" x14ac:dyDescent="0.25">
      <c r="A950" s="124"/>
      <c r="B950" s="124"/>
      <c r="C950" s="124"/>
      <c r="D950" s="124"/>
      <c r="E950" s="124"/>
      <c r="F950" s="62"/>
      <c r="G950" s="62"/>
      <c r="H950" s="62"/>
      <c r="I950" s="62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</row>
    <row r="951" spans="1:26" ht="15.75" customHeight="1" x14ac:dyDescent="0.25">
      <c r="A951" s="124"/>
      <c r="B951" s="124"/>
      <c r="C951" s="124"/>
      <c r="D951" s="124"/>
      <c r="E951" s="124"/>
      <c r="F951" s="62"/>
      <c r="G951" s="62"/>
      <c r="H951" s="62"/>
      <c r="I951" s="62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</row>
    <row r="952" spans="1:26" ht="15.75" customHeight="1" x14ac:dyDescent="0.25">
      <c r="A952" s="124"/>
      <c r="B952" s="124"/>
      <c r="C952" s="124"/>
      <c r="D952" s="124"/>
      <c r="E952" s="124"/>
      <c r="F952" s="62"/>
      <c r="G952" s="62"/>
      <c r="H952" s="62"/>
      <c r="I952" s="62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</row>
    <row r="953" spans="1:26" ht="15.75" customHeight="1" x14ac:dyDescent="0.25">
      <c r="A953" s="124"/>
      <c r="B953" s="124"/>
      <c r="C953" s="124"/>
      <c r="D953" s="124"/>
      <c r="E953" s="124"/>
      <c r="F953" s="62"/>
      <c r="G953" s="62"/>
      <c r="H953" s="62"/>
      <c r="I953" s="62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</row>
    <row r="954" spans="1:26" ht="15.75" customHeight="1" x14ac:dyDescent="0.25">
      <c r="A954" s="124"/>
      <c r="B954" s="124"/>
      <c r="C954" s="124"/>
      <c r="D954" s="124"/>
      <c r="E954" s="124"/>
      <c r="F954" s="62"/>
      <c r="G954" s="62"/>
      <c r="H954" s="62"/>
      <c r="I954" s="62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</row>
    <row r="955" spans="1:26" ht="15.75" customHeight="1" x14ac:dyDescent="0.25">
      <c r="A955" s="124"/>
      <c r="B955" s="124"/>
      <c r="C955" s="124"/>
      <c r="D955" s="124"/>
      <c r="E955" s="124"/>
      <c r="F955" s="62"/>
      <c r="G955" s="62"/>
      <c r="H955" s="62"/>
      <c r="I955" s="62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</row>
    <row r="956" spans="1:26" ht="15.75" customHeight="1" x14ac:dyDescent="0.25">
      <c r="A956" s="124"/>
      <c r="B956" s="124"/>
      <c r="C956" s="124"/>
      <c r="D956" s="124"/>
      <c r="E956" s="124"/>
      <c r="F956" s="62"/>
      <c r="G956" s="62"/>
      <c r="H956" s="62"/>
      <c r="I956" s="62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</row>
    <row r="957" spans="1:26" ht="15.75" customHeight="1" x14ac:dyDescent="0.25">
      <c r="A957" s="124"/>
      <c r="B957" s="124"/>
      <c r="C957" s="124"/>
      <c r="D957" s="124"/>
      <c r="E957" s="124"/>
      <c r="F957" s="62"/>
      <c r="G957" s="62"/>
      <c r="H957" s="62"/>
      <c r="I957" s="62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</row>
    <row r="958" spans="1:26" ht="15.75" customHeight="1" x14ac:dyDescent="0.25">
      <c r="A958" s="124"/>
      <c r="B958" s="124"/>
      <c r="C958" s="124"/>
      <c r="D958" s="124"/>
      <c r="E958" s="124"/>
      <c r="F958" s="62"/>
      <c r="G958" s="62"/>
      <c r="H958" s="62"/>
      <c r="I958" s="62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</row>
    <row r="959" spans="1:26" ht="15.75" customHeight="1" x14ac:dyDescent="0.25">
      <c r="A959" s="124"/>
      <c r="B959" s="124"/>
      <c r="C959" s="124"/>
      <c r="D959" s="124"/>
      <c r="E959" s="124"/>
      <c r="F959" s="62"/>
      <c r="G959" s="62"/>
      <c r="H959" s="62"/>
      <c r="I959" s="62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</row>
    <row r="960" spans="1:26" ht="15.75" customHeight="1" x14ac:dyDescent="0.25">
      <c r="A960" s="124"/>
      <c r="B960" s="124"/>
      <c r="C960" s="124"/>
      <c r="D960" s="124"/>
      <c r="E960" s="124"/>
      <c r="F960" s="62"/>
      <c r="G960" s="62"/>
      <c r="H960" s="62"/>
      <c r="I960" s="62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</row>
    <row r="961" spans="1:26" ht="15.75" customHeight="1" x14ac:dyDescent="0.25">
      <c r="A961" s="124"/>
      <c r="B961" s="124"/>
      <c r="C961" s="124"/>
      <c r="D961" s="124"/>
      <c r="E961" s="124"/>
      <c r="F961" s="62"/>
      <c r="G961" s="62"/>
      <c r="H961" s="62"/>
      <c r="I961" s="62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</row>
    <row r="962" spans="1:26" ht="15.75" customHeight="1" x14ac:dyDescent="0.25">
      <c r="A962" s="124"/>
      <c r="B962" s="124"/>
      <c r="C962" s="124"/>
      <c r="D962" s="124"/>
      <c r="E962" s="124"/>
      <c r="F962" s="62"/>
      <c r="G962" s="62"/>
      <c r="H962" s="62"/>
      <c r="I962" s="62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</row>
    <row r="963" spans="1:26" ht="15.75" customHeight="1" x14ac:dyDescent="0.25">
      <c r="A963" s="124"/>
      <c r="B963" s="124"/>
      <c r="C963" s="124"/>
      <c r="D963" s="124"/>
      <c r="E963" s="124"/>
      <c r="F963" s="62"/>
      <c r="G963" s="62"/>
      <c r="H963" s="62"/>
      <c r="I963" s="62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</row>
    <row r="964" spans="1:26" ht="15.75" customHeight="1" x14ac:dyDescent="0.25">
      <c r="A964" s="124"/>
      <c r="B964" s="124"/>
      <c r="C964" s="124"/>
      <c r="D964" s="124"/>
      <c r="E964" s="124"/>
      <c r="F964" s="62"/>
      <c r="G964" s="62"/>
      <c r="H964" s="62"/>
      <c r="I964" s="62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</row>
    <row r="965" spans="1:26" ht="15.75" customHeight="1" x14ac:dyDescent="0.25">
      <c r="A965" s="124"/>
      <c r="B965" s="124"/>
      <c r="C965" s="124"/>
      <c r="D965" s="124"/>
      <c r="E965" s="124"/>
      <c r="F965" s="62"/>
      <c r="G965" s="62"/>
      <c r="H965" s="62"/>
      <c r="I965" s="62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</row>
    <row r="966" spans="1:26" ht="15.75" customHeight="1" x14ac:dyDescent="0.25">
      <c r="A966" s="124"/>
      <c r="B966" s="124"/>
      <c r="C966" s="124"/>
      <c r="D966" s="124"/>
      <c r="E966" s="124"/>
      <c r="F966" s="62"/>
      <c r="G966" s="62"/>
      <c r="H966" s="62"/>
      <c r="I966" s="62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</row>
    <row r="967" spans="1:26" ht="15.75" customHeight="1" x14ac:dyDescent="0.25">
      <c r="A967" s="124"/>
      <c r="B967" s="124"/>
      <c r="C967" s="124"/>
      <c r="D967" s="124"/>
      <c r="E967" s="124"/>
      <c r="F967" s="62"/>
      <c r="G967" s="62"/>
      <c r="H967" s="62"/>
      <c r="I967" s="62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</row>
    <row r="968" spans="1:26" ht="15.75" customHeight="1" x14ac:dyDescent="0.25">
      <c r="A968" s="124"/>
      <c r="B968" s="124"/>
      <c r="C968" s="124"/>
      <c r="D968" s="124"/>
      <c r="E968" s="124"/>
      <c r="F968" s="62"/>
      <c r="G968" s="62"/>
      <c r="H968" s="62"/>
      <c r="I968" s="62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</row>
    <row r="969" spans="1:26" ht="15.75" customHeight="1" x14ac:dyDescent="0.25">
      <c r="A969" s="124"/>
      <c r="B969" s="124"/>
      <c r="C969" s="124"/>
      <c r="D969" s="124"/>
      <c r="E969" s="124"/>
      <c r="F969" s="62"/>
      <c r="G969" s="62"/>
      <c r="H969" s="62"/>
      <c r="I969" s="62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</row>
    <row r="970" spans="1:26" ht="15.75" customHeight="1" x14ac:dyDescent="0.25">
      <c r="A970" s="124"/>
      <c r="B970" s="124"/>
      <c r="C970" s="124"/>
      <c r="D970" s="124"/>
      <c r="E970" s="124"/>
      <c r="F970" s="62"/>
      <c r="G970" s="62"/>
      <c r="H970" s="62"/>
      <c r="I970" s="62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</row>
    <row r="971" spans="1:26" ht="15.75" customHeight="1" x14ac:dyDescent="0.25">
      <c r="A971" s="124"/>
      <c r="B971" s="124"/>
      <c r="C971" s="124"/>
      <c r="D971" s="124"/>
      <c r="E971" s="124"/>
      <c r="F971" s="62"/>
      <c r="G971" s="62"/>
      <c r="H971" s="62"/>
      <c r="I971" s="62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</row>
    <row r="972" spans="1:26" ht="15.75" customHeight="1" x14ac:dyDescent="0.25">
      <c r="A972" s="124"/>
      <c r="B972" s="124"/>
      <c r="C972" s="124"/>
      <c r="D972" s="124"/>
      <c r="E972" s="124"/>
      <c r="F972" s="62"/>
      <c r="G972" s="62"/>
      <c r="H972" s="62"/>
      <c r="I972" s="62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</row>
    <row r="973" spans="1:26" ht="15.75" customHeight="1" x14ac:dyDescent="0.25">
      <c r="A973" s="124"/>
      <c r="B973" s="124"/>
      <c r="C973" s="124"/>
      <c r="D973" s="124"/>
      <c r="E973" s="124"/>
      <c r="F973" s="62"/>
      <c r="G973" s="62"/>
      <c r="H973" s="62"/>
      <c r="I973" s="62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</row>
    <row r="974" spans="1:26" ht="15.75" customHeight="1" x14ac:dyDescent="0.25">
      <c r="A974" s="124"/>
      <c r="B974" s="124"/>
      <c r="C974" s="124"/>
      <c r="D974" s="124"/>
      <c r="E974" s="124"/>
      <c r="F974" s="62"/>
      <c r="G974" s="62"/>
      <c r="H974" s="62"/>
      <c r="I974" s="62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</row>
    <row r="975" spans="1:26" ht="15.75" customHeight="1" x14ac:dyDescent="0.25">
      <c r="A975" s="124"/>
      <c r="B975" s="124"/>
      <c r="C975" s="124"/>
      <c r="D975" s="124"/>
      <c r="E975" s="124"/>
      <c r="F975" s="62"/>
      <c r="G975" s="62"/>
      <c r="H975" s="62"/>
      <c r="I975" s="62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</row>
    <row r="976" spans="1:26" ht="15.75" customHeight="1" x14ac:dyDescent="0.25">
      <c r="A976" s="124"/>
      <c r="B976" s="124"/>
      <c r="C976" s="124"/>
      <c r="D976" s="124"/>
      <c r="E976" s="124"/>
      <c r="F976" s="62"/>
      <c r="G976" s="62"/>
      <c r="H976" s="62"/>
      <c r="I976" s="62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</row>
    <row r="977" spans="1:26" ht="15.75" customHeight="1" x14ac:dyDescent="0.25">
      <c r="A977" s="124"/>
      <c r="B977" s="124"/>
      <c r="C977" s="124"/>
      <c r="D977" s="124"/>
      <c r="E977" s="124"/>
      <c r="F977" s="62"/>
      <c r="G977" s="62"/>
      <c r="H977" s="62"/>
      <c r="I977" s="62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</row>
    <row r="978" spans="1:26" ht="15.75" customHeight="1" x14ac:dyDescent="0.25">
      <c r="A978" s="124"/>
      <c r="B978" s="124"/>
      <c r="C978" s="124"/>
      <c r="D978" s="124"/>
      <c r="E978" s="124"/>
      <c r="F978" s="62"/>
      <c r="G978" s="62"/>
      <c r="H978" s="62"/>
      <c r="I978" s="62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</row>
    <row r="979" spans="1:26" ht="15.75" customHeight="1" x14ac:dyDescent="0.25">
      <c r="A979" s="124"/>
      <c r="B979" s="124"/>
      <c r="C979" s="124"/>
      <c r="D979" s="124"/>
      <c r="E979" s="124"/>
      <c r="F979" s="62"/>
      <c r="G979" s="62"/>
      <c r="H979" s="62"/>
      <c r="I979" s="62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</row>
    <row r="980" spans="1:26" ht="15.75" customHeight="1" x14ac:dyDescent="0.25">
      <c r="A980" s="124"/>
      <c r="B980" s="124"/>
      <c r="C980" s="124"/>
      <c r="D980" s="124"/>
      <c r="E980" s="124"/>
      <c r="F980" s="62"/>
      <c r="G980" s="62"/>
      <c r="H980" s="62"/>
      <c r="I980" s="62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</row>
    <row r="981" spans="1:26" ht="15.75" customHeight="1" x14ac:dyDescent="0.25">
      <c r="A981" s="124"/>
      <c r="B981" s="124"/>
      <c r="C981" s="124"/>
      <c r="D981" s="124"/>
      <c r="E981" s="124"/>
      <c r="F981" s="62"/>
      <c r="G981" s="62"/>
      <c r="H981" s="62"/>
      <c r="I981" s="62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</row>
    <row r="982" spans="1:26" ht="15.75" customHeight="1" x14ac:dyDescent="0.25">
      <c r="A982" s="124"/>
      <c r="B982" s="124"/>
      <c r="C982" s="124"/>
      <c r="D982" s="124"/>
      <c r="E982" s="124"/>
      <c r="F982" s="62"/>
      <c r="G982" s="62"/>
      <c r="H982" s="62"/>
      <c r="I982" s="62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</row>
    <row r="983" spans="1:26" ht="15.75" customHeight="1" x14ac:dyDescent="0.25">
      <c r="A983" s="124"/>
      <c r="B983" s="124"/>
      <c r="C983" s="124"/>
      <c r="D983" s="124"/>
      <c r="E983" s="124"/>
      <c r="F983" s="62"/>
      <c r="G983" s="62"/>
      <c r="H983" s="62"/>
      <c r="I983" s="62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</row>
    <row r="984" spans="1:26" ht="15.75" customHeight="1" x14ac:dyDescent="0.25">
      <c r="A984" s="124"/>
      <c r="B984" s="124"/>
      <c r="C984" s="124"/>
      <c r="D984" s="124"/>
      <c r="E984" s="124"/>
      <c r="F984" s="62"/>
      <c r="G984" s="62"/>
      <c r="H984" s="62"/>
      <c r="I984" s="62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</row>
    <row r="985" spans="1:26" ht="15.75" customHeight="1" x14ac:dyDescent="0.25">
      <c r="A985" s="124"/>
      <c r="B985" s="124"/>
      <c r="C985" s="124"/>
      <c r="D985" s="124"/>
      <c r="E985" s="124"/>
      <c r="F985" s="62"/>
      <c r="G985" s="62"/>
      <c r="H985" s="62"/>
      <c r="I985" s="62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</row>
    <row r="986" spans="1:26" ht="15.75" customHeight="1" x14ac:dyDescent="0.25">
      <c r="A986" s="124"/>
      <c r="B986" s="124"/>
      <c r="C986" s="124"/>
      <c r="D986" s="124"/>
      <c r="E986" s="124"/>
      <c r="F986" s="62"/>
      <c r="G986" s="62"/>
      <c r="H986" s="62"/>
      <c r="I986" s="62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</row>
    <row r="987" spans="1:26" ht="15.75" customHeight="1" x14ac:dyDescent="0.25">
      <c r="A987" s="124"/>
      <c r="B987" s="124"/>
      <c r="C987" s="124"/>
      <c r="D987" s="124"/>
      <c r="E987" s="124"/>
      <c r="F987" s="62"/>
      <c r="G987" s="62"/>
      <c r="H987" s="62"/>
      <c r="I987" s="62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</row>
    <row r="988" spans="1:26" ht="15.75" customHeight="1" x14ac:dyDescent="0.25">
      <c r="A988" s="124"/>
      <c r="B988" s="124"/>
      <c r="C988" s="124"/>
      <c r="D988" s="124"/>
      <c r="E988" s="124"/>
      <c r="F988" s="62"/>
      <c r="G988" s="62"/>
      <c r="H988" s="62"/>
      <c r="I988" s="62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</row>
    <row r="989" spans="1:26" ht="15.75" customHeight="1" x14ac:dyDescent="0.25">
      <c r="A989" s="124"/>
      <c r="B989" s="124"/>
      <c r="C989" s="124"/>
      <c r="D989" s="124"/>
      <c r="E989" s="124"/>
      <c r="F989" s="62"/>
      <c r="G989" s="62"/>
      <c r="H989" s="62"/>
      <c r="I989" s="62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</row>
    <row r="990" spans="1:26" ht="15.75" customHeight="1" x14ac:dyDescent="0.25">
      <c r="A990" s="124"/>
      <c r="B990" s="124"/>
      <c r="C990" s="124"/>
      <c r="D990" s="124"/>
      <c r="E990" s="124"/>
      <c r="F990" s="62"/>
      <c r="G990" s="62"/>
      <c r="H990" s="62"/>
      <c r="I990" s="62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</row>
    <row r="991" spans="1:26" ht="15.75" customHeight="1" x14ac:dyDescent="0.25">
      <c r="A991" s="124"/>
      <c r="B991" s="124"/>
      <c r="C991" s="124"/>
      <c r="D991" s="124"/>
      <c r="E991" s="124"/>
      <c r="F991" s="62"/>
      <c r="G991" s="62"/>
      <c r="H991" s="62"/>
      <c r="I991" s="62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</row>
    <row r="992" spans="1:26" ht="15.75" customHeight="1" x14ac:dyDescent="0.25">
      <c r="A992" s="124"/>
      <c r="B992" s="124"/>
      <c r="C992" s="124"/>
      <c r="D992" s="124"/>
      <c r="E992" s="124"/>
      <c r="F992" s="62"/>
      <c r="G992" s="62"/>
      <c r="H992" s="62"/>
      <c r="I992" s="62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</row>
    <row r="993" spans="1:26" ht="15.75" customHeight="1" x14ac:dyDescent="0.25">
      <c r="A993" s="124"/>
      <c r="B993" s="124"/>
      <c r="C993" s="124"/>
      <c r="D993" s="124"/>
      <c r="E993" s="124"/>
      <c r="F993" s="62"/>
      <c r="G993" s="62"/>
      <c r="H993" s="62"/>
      <c r="I993" s="62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</row>
    <row r="994" spans="1:26" ht="15.75" customHeight="1" x14ac:dyDescent="0.25">
      <c r="A994" s="124"/>
      <c r="B994" s="124"/>
      <c r="C994" s="124"/>
      <c r="D994" s="124"/>
      <c r="E994" s="124"/>
      <c r="F994" s="62"/>
      <c r="G994" s="62"/>
      <c r="H994" s="62"/>
      <c r="I994" s="62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</row>
    <row r="995" spans="1:26" ht="15.75" customHeight="1" x14ac:dyDescent="0.25">
      <c r="A995" s="124"/>
      <c r="B995" s="124"/>
      <c r="C995" s="124"/>
      <c r="D995" s="124"/>
      <c r="E995" s="124"/>
      <c r="F995" s="62"/>
      <c r="G995" s="62"/>
      <c r="H995" s="62"/>
      <c r="I995" s="62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</row>
    <row r="996" spans="1:26" ht="15.75" customHeight="1" x14ac:dyDescent="0.25">
      <c r="A996" s="124"/>
      <c r="B996" s="124"/>
      <c r="C996" s="124"/>
      <c r="D996" s="124"/>
      <c r="E996" s="124"/>
      <c r="F996" s="62"/>
      <c r="G996" s="62"/>
      <c r="H996" s="62"/>
      <c r="I996" s="62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</row>
    <row r="997" spans="1:26" ht="15.75" customHeight="1" x14ac:dyDescent="0.25">
      <c r="A997" s="124"/>
      <c r="B997" s="124"/>
      <c r="C997" s="124"/>
      <c r="D997" s="124"/>
      <c r="E997" s="124"/>
      <c r="F997" s="62"/>
      <c r="G997" s="62"/>
      <c r="H997" s="62"/>
      <c r="I997" s="62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</row>
    <row r="998" spans="1:26" ht="15.75" customHeight="1" x14ac:dyDescent="0.25">
      <c r="A998" s="124"/>
      <c r="B998" s="124"/>
      <c r="C998" s="124"/>
      <c r="D998" s="124"/>
      <c r="E998" s="124"/>
      <c r="F998" s="62"/>
      <c r="G998" s="62"/>
      <c r="H998" s="62"/>
      <c r="I998" s="62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</row>
    <row r="999" spans="1:26" ht="15.75" customHeight="1" x14ac:dyDescent="0.25">
      <c r="A999" s="124"/>
      <c r="B999" s="124"/>
      <c r="C999" s="124"/>
      <c r="D999" s="124"/>
      <c r="E999" s="124"/>
      <c r="F999" s="62"/>
      <c r="G999" s="62"/>
      <c r="H999" s="62"/>
      <c r="I999" s="62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</row>
    <row r="1000" spans="1:26" ht="15.75" customHeight="1" x14ac:dyDescent="0.25">
      <c r="A1000" s="124"/>
      <c r="B1000" s="124"/>
      <c r="C1000" s="124"/>
      <c r="D1000" s="124"/>
      <c r="E1000" s="124"/>
      <c r="F1000" s="62"/>
      <c r="G1000" s="62"/>
      <c r="H1000" s="62"/>
      <c r="I1000" s="62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</row>
  </sheetData>
  <mergeCells count="6">
    <mergeCell ref="B151:D151"/>
    <mergeCell ref="A8:E8"/>
    <mergeCell ref="B63:D63"/>
    <mergeCell ref="B65:D65"/>
    <mergeCell ref="B119:D119"/>
    <mergeCell ref="B121:D121"/>
  </mergeCells>
  <pageMargins left="0.7" right="0.7" top="0.75" bottom="0.75" header="0" footer="0"/>
  <pageSetup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60.7109375" customWidth="1"/>
    <col min="2" max="6" width="11" customWidth="1"/>
    <col min="7" max="26" width="9" customWidth="1"/>
  </cols>
  <sheetData>
    <row r="1" spans="1:26" ht="12.75" customHeight="1" x14ac:dyDescent="0.25">
      <c r="A1" s="149"/>
      <c r="B1" s="149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49"/>
      <c r="B2" s="149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49"/>
      <c r="B3" s="149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49"/>
      <c r="B4" s="14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49"/>
      <c r="B5" s="14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151"/>
      <c r="B6" s="15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0.5" customHeight="1" x14ac:dyDescent="0.25">
      <c r="A7" s="110"/>
      <c r="B7" s="110"/>
    </row>
    <row r="8" spans="1:26" ht="12.75" customHeight="1" x14ac:dyDescent="0.25">
      <c r="A8" s="249" t="str">
        <f>+ppartic.!B8</f>
        <v>ORDENANZA N° 7091/2020</v>
      </c>
      <c r="B8" s="32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435" t="s">
        <v>1</v>
      </c>
      <c r="B9" s="378"/>
      <c r="C9" s="197"/>
      <c r="D9" s="197"/>
      <c r="E9" s="197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97"/>
      <c r="B10" s="197"/>
      <c r="C10" s="197"/>
      <c r="D10" s="197"/>
      <c r="E10" s="19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412" t="s">
        <v>1104</v>
      </c>
      <c r="B11" s="372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1"/>
      <c r="B12" s="32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193"/>
      <c r="B13" s="325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 x14ac:dyDescent="0.25">
      <c r="A14" s="1"/>
      <c r="B14" s="32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 x14ac:dyDescent="0.25">
      <c r="A15" s="286" t="s">
        <v>1105</v>
      </c>
      <c r="B15" s="286" t="s">
        <v>1106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1"/>
      <c r="B16" s="4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25">
      <c r="A17" s="262" t="s">
        <v>1107</v>
      </c>
      <c r="B17" s="326">
        <v>3022372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25">
      <c r="A18" s="262" t="s">
        <v>1108</v>
      </c>
      <c r="B18" s="326">
        <v>994775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25">
      <c r="A19" s="262" t="s">
        <v>1109</v>
      </c>
      <c r="B19" s="326">
        <v>5794866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262" t="s">
        <v>1110</v>
      </c>
      <c r="B20" s="326">
        <v>1992975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25">
      <c r="A21" s="262" t="s">
        <v>1111</v>
      </c>
      <c r="B21" s="326">
        <v>13780000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x14ac:dyDescent="0.25">
      <c r="A22" s="286" t="s">
        <v>1112</v>
      </c>
      <c r="B22" s="327">
        <f>SUM(B17:B21)</f>
        <v>25584988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/>
    <row r="24" spans="1:26" ht="15.75" customHeight="1" x14ac:dyDescent="0.25"/>
    <row r="25" spans="1:26" ht="15.75" customHeight="1" x14ac:dyDescent="0.25"/>
    <row r="26" spans="1:26" ht="15.75" customHeight="1" x14ac:dyDescent="0.25"/>
    <row r="27" spans="1:26" ht="15.75" customHeight="1" x14ac:dyDescent="0.25"/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A9:B9"/>
    <mergeCell ref="A11:B11"/>
  </mergeCells>
  <pageMargins left="0.7" right="0.7" top="0.75" bottom="0.75" header="0" footer="0"/>
  <pageSetup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111.7109375" customWidth="1"/>
    <col min="2" max="2" width="21.5703125" customWidth="1"/>
    <col min="3" max="6" width="11" customWidth="1"/>
    <col min="7" max="26" width="9" customWidth="1"/>
  </cols>
  <sheetData>
    <row r="1" spans="1:26" ht="12.75" customHeight="1" x14ac:dyDescent="0.25">
      <c r="A1" s="149"/>
      <c r="B1" s="149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49"/>
      <c r="B2" s="149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49"/>
      <c r="B3" s="149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49"/>
      <c r="B4" s="14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49"/>
      <c r="B5" s="14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151"/>
      <c r="B6" s="15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0.5" customHeight="1" x14ac:dyDescent="0.25">
      <c r="A7" s="110"/>
      <c r="B7" s="110"/>
    </row>
    <row r="8" spans="1:26" ht="12.75" customHeight="1" x14ac:dyDescent="0.25">
      <c r="A8" s="249" t="str">
        <f>+'costo tributario'!A8</f>
        <v>ORDENANZA N° 7091/2020</v>
      </c>
      <c r="B8" s="32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25">
      <c r="A9" s="196" t="s">
        <v>1</v>
      </c>
      <c r="B9" s="197"/>
      <c r="C9" s="197"/>
      <c r="D9" s="197"/>
      <c r="E9" s="197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193" t="s">
        <v>1113</v>
      </c>
      <c r="B10" s="32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 x14ac:dyDescent="0.25">
      <c r="A11" s="1"/>
      <c r="B11" s="32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25">
      <c r="A12" s="328" t="s">
        <v>1114</v>
      </c>
      <c r="B12" s="328" t="s">
        <v>1106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93" t="s">
        <v>1115</v>
      </c>
      <c r="B13" s="436">
        <f>+'INT A'!C22</f>
        <v>2867750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 x14ac:dyDescent="0.25">
      <c r="A14" s="329" t="s">
        <v>1116</v>
      </c>
      <c r="B14" s="372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93" t="s">
        <v>1117</v>
      </c>
      <c r="B15" s="436">
        <f>+INT!D19</f>
        <v>1146363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 x14ac:dyDescent="0.25">
      <c r="A16" s="329" t="s">
        <v>1116</v>
      </c>
      <c r="B16" s="372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93" t="s">
        <v>1118</v>
      </c>
      <c r="B17" s="436">
        <f>+GOB!C19</f>
        <v>4100000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 x14ac:dyDescent="0.25">
      <c r="A18" s="329" t="s">
        <v>1119</v>
      </c>
      <c r="B18" s="37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93" t="s">
        <v>1120</v>
      </c>
      <c r="B19" s="436">
        <f>+'DES HUMANO'!C19</f>
        <v>10310290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329" t="s">
        <v>1121</v>
      </c>
      <c r="B20" s="372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93" t="s">
        <v>1122</v>
      </c>
      <c r="B21" s="436">
        <f>+GOB!D19</f>
        <v>9655140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 x14ac:dyDescent="0.25">
      <c r="A22" s="329" t="s">
        <v>1123</v>
      </c>
      <c r="B22" s="37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93" t="s">
        <v>1124</v>
      </c>
      <c r="B23" s="436">
        <f>+'DES HUM A'!F22</f>
        <v>6041300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29" t="s">
        <v>1125</v>
      </c>
      <c r="B24" s="372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93" t="s">
        <v>1126</v>
      </c>
      <c r="B25" s="436">
        <f>+'DES HUMANO'!D19</f>
        <v>72090000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411" t="s">
        <v>1127</v>
      </c>
      <c r="B26" s="372"/>
      <c r="C26" s="1"/>
      <c r="D26" s="254"/>
      <c r="E26" s="3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372"/>
      <c r="B27" s="372"/>
      <c r="C27" s="1"/>
      <c r="D27" s="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93" t="s">
        <v>1128</v>
      </c>
      <c r="B28" s="436">
        <f>+'DES HUMANO'!E19</f>
        <v>4105200</v>
      </c>
      <c r="C28" s="1"/>
      <c r="D28" s="4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330" t="s">
        <v>1129</v>
      </c>
      <c r="B29" s="372"/>
      <c r="C29" s="1"/>
      <c r="D29" s="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25">
      <c r="A30" s="193" t="s">
        <v>1130</v>
      </c>
      <c r="B30" s="436">
        <f>+OBRAS!C20</f>
        <v>2100000</v>
      </c>
      <c r="C30" s="1"/>
      <c r="D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 x14ac:dyDescent="0.25">
      <c r="A31" s="329" t="s">
        <v>1131</v>
      </c>
      <c r="B31" s="372"/>
      <c r="C31" s="1"/>
      <c r="D31" s="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25">
      <c r="A32" s="193" t="s">
        <v>1132</v>
      </c>
      <c r="B32" s="436">
        <f>+'AMBIENTE '!F20</f>
        <v>6000000</v>
      </c>
      <c r="C32" s="1"/>
      <c r="D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x14ac:dyDescent="0.25">
      <c r="A33" s="329" t="s">
        <v>1133</v>
      </c>
      <c r="B33" s="372"/>
      <c r="C33" s="1"/>
      <c r="D33" s="4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93" t="s">
        <v>1134</v>
      </c>
      <c r="B34" s="436">
        <f>+'LEGAL TÉCNICA'!C19</f>
        <v>870000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29" t="s">
        <v>1135</v>
      </c>
      <c r="B35" s="372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93" t="s">
        <v>1136</v>
      </c>
      <c r="B36" s="436">
        <f>+'OJURIS A'!C22</f>
        <v>939840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1" t="s">
        <v>1137</v>
      </c>
      <c r="B37" s="372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33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328" t="s">
        <v>1138</v>
      </c>
      <c r="B39" s="332">
        <f>SUM(B13:B38)</f>
        <v>120225883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/>
    <row r="41" spans="1:26" ht="15.75" customHeight="1" x14ac:dyDescent="0.25"/>
    <row r="42" spans="1:26" ht="15.75" customHeight="1" x14ac:dyDescent="0.25"/>
    <row r="43" spans="1:26" ht="15.75" customHeight="1" x14ac:dyDescent="0.25"/>
    <row r="44" spans="1:26" ht="15.75" customHeight="1" x14ac:dyDescent="0.25"/>
    <row r="45" spans="1:26" ht="15.75" customHeight="1" x14ac:dyDescent="0.25"/>
    <row r="46" spans="1:26" ht="15.75" customHeight="1" x14ac:dyDescent="0.25"/>
    <row r="47" spans="1:26" ht="15.75" customHeight="1" x14ac:dyDescent="0.25"/>
    <row r="48" spans="1:26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3">
    <mergeCell ref="A26:A27"/>
    <mergeCell ref="B36:B37"/>
    <mergeCell ref="B13:B14"/>
    <mergeCell ref="B15:B16"/>
    <mergeCell ref="B17:B18"/>
    <mergeCell ref="B19:B20"/>
    <mergeCell ref="B21:B22"/>
    <mergeCell ref="B23:B24"/>
    <mergeCell ref="B25:B27"/>
    <mergeCell ref="B28:B29"/>
    <mergeCell ref="B30:B31"/>
    <mergeCell ref="B32:B33"/>
    <mergeCell ref="B34:B35"/>
  </mergeCells>
  <pageMargins left="0.7" right="0.7" top="0.75" bottom="0.75" header="0" footer="0"/>
  <pageSetup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11.42578125" customWidth="1"/>
    <col min="2" max="2" width="11" customWidth="1"/>
    <col min="3" max="3" width="15.7109375" customWidth="1"/>
    <col min="4" max="4" width="23" customWidth="1"/>
    <col min="5" max="5" width="14.85546875" customWidth="1"/>
    <col min="6" max="12" width="11" customWidth="1"/>
    <col min="13" max="26" width="9" customWidth="1"/>
  </cols>
  <sheetData>
    <row r="1" spans="1:26" x14ac:dyDescent="0.25">
      <c r="A1" s="314"/>
      <c r="C1" s="105" t="s">
        <v>797</v>
      </c>
      <c r="D1" s="105" t="s">
        <v>1139</v>
      </c>
      <c r="E1" s="105" t="s">
        <v>1140</v>
      </c>
      <c r="F1" s="10" t="s">
        <v>1141</v>
      </c>
      <c r="G1" s="10">
        <v>412</v>
      </c>
      <c r="H1" s="10">
        <v>413</v>
      </c>
      <c r="I1" s="10">
        <v>431</v>
      </c>
      <c r="J1" s="10">
        <v>511</v>
      </c>
    </row>
    <row r="2" spans="1:26" x14ac:dyDescent="0.25">
      <c r="A2" s="314"/>
    </row>
    <row r="3" spans="1:26" x14ac:dyDescent="0.25">
      <c r="A3" s="314"/>
    </row>
    <row r="4" spans="1:26" x14ac:dyDescent="0.25">
      <c r="A4" s="314"/>
    </row>
    <row r="5" spans="1:26" x14ac:dyDescent="0.25">
      <c r="A5" s="314" t="s">
        <v>975</v>
      </c>
      <c r="B5" s="315">
        <v>414</v>
      </c>
      <c r="C5" s="333" t="s">
        <v>1142</v>
      </c>
      <c r="D5" s="333"/>
      <c r="E5" s="333" t="s">
        <v>1074</v>
      </c>
      <c r="F5" s="334">
        <f t="shared" ref="F5:F6" si="0">SUM(G5:J5)</f>
        <v>5608000</v>
      </c>
      <c r="G5" s="334">
        <v>828000</v>
      </c>
      <c r="H5" s="334">
        <v>2160000</v>
      </c>
      <c r="I5" s="334"/>
      <c r="J5" s="334">
        <v>2620000</v>
      </c>
      <c r="K5" s="140">
        <f t="shared" ref="K5:K6" si="1">SUM(G5:J5)</f>
        <v>5608000</v>
      </c>
    </row>
    <row r="6" spans="1:26" x14ac:dyDescent="0.25">
      <c r="A6" s="335" t="s">
        <v>1143</v>
      </c>
      <c r="B6" s="336"/>
      <c r="C6" s="337"/>
      <c r="D6" s="337" t="s">
        <v>1144</v>
      </c>
      <c r="E6" s="337"/>
      <c r="F6" s="338">
        <f t="shared" si="0"/>
        <v>1025000</v>
      </c>
      <c r="G6" s="338"/>
      <c r="H6" s="338"/>
      <c r="I6" s="338"/>
      <c r="J6" s="338">
        <v>1025000</v>
      </c>
      <c r="K6" s="339">
        <f t="shared" si="1"/>
        <v>1025000</v>
      </c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x14ac:dyDescent="0.25">
      <c r="A7" s="314" t="s">
        <v>977</v>
      </c>
      <c r="B7" s="315">
        <v>414</v>
      </c>
      <c r="C7" s="333" t="s">
        <v>1145</v>
      </c>
      <c r="D7" s="333"/>
      <c r="E7" s="333" t="s">
        <v>1074</v>
      </c>
    </row>
    <row r="8" spans="1:26" x14ac:dyDescent="0.25">
      <c r="A8" s="335" t="s">
        <v>1146</v>
      </c>
      <c r="B8" s="336"/>
      <c r="C8" s="337"/>
      <c r="D8" s="337" t="s">
        <v>1147</v>
      </c>
      <c r="E8" s="337"/>
      <c r="F8" s="338">
        <f t="shared" ref="F8:F23" si="2">SUM(G8:J8)</f>
        <v>10916050</v>
      </c>
      <c r="G8" s="338">
        <v>80000</v>
      </c>
      <c r="H8" s="338">
        <v>4136050</v>
      </c>
      <c r="I8" s="338"/>
      <c r="J8" s="338">
        <v>6700000</v>
      </c>
      <c r="K8" s="339">
        <f t="shared" ref="K8:K23" si="3">SUM(G8:J8)</f>
        <v>10916050</v>
      </c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1:26" x14ac:dyDescent="0.25">
      <c r="A9" s="335" t="s">
        <v>1148</v>
      </c>
      <c r="B9" s="336"/>
      <c r="C9" s="337"/>
      <c r="D9" s="337" t="s">
        <v>1149</v>
      </c>
      <c r="E9" s="337"/>
      <c r="F9" s="338">
        <f t="shared" si="2"/>
        <v>9166050</v>
      </c>
      <c r="G9" s="338">
        <v>80000</v>
      </c>
      <c r="H9" s="338">
        <v>3136050</v>
      </c>
      <c r="I9" s="338"/>
      <c r="J9" s="338">
        <v>5950000</v>
      </c>
      <c r="K9" s="339">
        <f t="shared" si="3"/>
        <v>9166050</v>
      </c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x14ac:dyDescent="0.25">
      <c r="A10" s="335" t="s">
        <v>1150</v>
      </c>
      <c r="B10" s="336"/>
      <c r="C10" s="337"/>
      <c r="D10" s="337" t="s">
        <v>1147</v>
      </c>
      <c r="E10" s="337"/>
      <c r="F10" s="338">
        <f t="shared" si="2"/>
        <v>1750000</v>
      </c>
      <c r="G10" s="338"/>
      <c r="H10" s="338">
        <v>1000000</v>
      </c>
      <c r="I10" s="338"/>
      <c r="J10" s="338">
        <v>750000</v>
      </c>
      <c r="K10" s="339">
        <f t="shared" si="3"/>
        <v>1750000</v>
      </c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x14ac:dyDescent="0.25">
      <c r="A11" s="314" t="s">
        <v>979</v>
      </c>
      <c r="B11" s="315">
        <v>414</v>
      </c>
      <c r="C11" s="333" t="s">
        <v>1151</v>
      </c>
      <c r="D11" s="333"/>
      <c r="E11" s="333" t="s">
        <v>1074</v>
      </c>
      <c r="F11" s="334">
        <f t="shared" si="2"/>
        <v>1375000</v>
      </c>
      <c r="G11" s="334">
        <v>800000</v>
      </c>
      <c r="H11" s="334">
        <v>575000</v>
      </c>
      <c r="I11" s="334"/>
      <c r="J11" s="334"/>
      <c r="K11" s="140">
        <f t="shared" si="3"/>
        <v>1375000</v>
      </c>
    </row>
    <row r="12" spans="1:26" x14ac:dyDescent="0.25">
      <c r="A12" s="314" t="s">
        <v>981</v>
      </c>
      <c r="B12" s="315">
        <v>414</v>
      </c>
      <c r="C12" s="333" t="s">
        <v>1152</v>
      </c>
      <c r="D12" s="333"/>
      <c r="E12" s="333" t="s">
        <v>1074</v>
      </c>
      <c r="F12" s="334">
        <f t="shared" si="2"/>
        <v>4227650</v>
      </c>
      <c r="G12" s="334">
        <v>950000</v>
      </c>
      <c r="H12" s="334">
        <f>3231650-414000</f>
        <v>2817650</v>
      </c>
      <c r="I12" s="334"/>
      <c r="J12" s="334">
        <v>460000</v>
      </c>
      <c r="K12" s="140">
        <f t="shared" si="3"/>
        <v>4227650</v>
      </c>
      <c r="L12" s="140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</row>
    <row r="13" spans="1:26" x14ac:dyDescent="0.25">
      <c r="A13" s="314" t="s">
        <v>983</v>
      </c>
      <c r="B13" s="315">
        <v>414</v>
      </c>
      <c r="C13" s="333" t="s">
        <v>1153</v>
      </c>
      <c r="D13" s="333"/>
      <c r="E13" s="333" t="s">
        <v>1074</v>
      </c>
      <c r="F13" s="334">
        <f t="shared" si="2"/>
        <v>5805000</v>
      </c>
      <c r="G13" s="334">
        <v>225000</v>
      </c>
      <c r="H13" s="334">
        <v>1080000</v>
      </c>
      <c r="I13" s="334"/>
      <c r="J13" s="334">
        <v>4500000</v>
      </c>
      <c r="K13" s="140">
        <f t="shared" si="3"/>
        <v>5805000</v>
      </c>
    </row>
    <row r="14" spans="1:26" x14ac:dyDescent="0.25">
      <c r="A14" s="314" t="s">
        <v>985</v>
      </c>
      <c r="B14" s="315">
        <v>414</v>
      </c>
      <c r="C14" s="333" t="s">
        <v>1154</v>
      </c>
      <c r="D14" s="333"/>
      <c r="E14" s="333" t="s">
        <v>1074</v>
      </c>
      <c r="F14" s="334">
        <f t="shared" si="2"/>
        <v>2000000</v>
      </c>
      <c r="G14" s="334"/>
      <c r="H14" s="334"/>
      <c r="I14" s="334">
        <v>2000000</v>
      </c>
      <c r="J14" s="334"/>
      <c r="K14" s="140">
        <f t="shared" si="3"/>
        <v>2000000</v>
      </c>
    </row>
    <row r="15" spans="1:26" x14ac:dyDescent="0.25">
      <c r="A15" s="314" t="s">
        <v>987</v>
      </c>
      <c r="B15" s="315">
        <v>414</v>
      </c>
      <c r="C15" s="333" t="s">
        <v>1155</v>
      </c>
      <c r="D15" s="333"/>
      <c r="E15" s="333" t="s">
        <v>1074</v>
      </c>
      <c r="F15" s="334">
        <f t="shared" si="2"/>
        <v>2000000</v>
      </c>
      <c r="G15" s="334"/>
      <c r="H15" s="334">
        <v>2000000</v>
      </c>
      <c r="I15" s="334"/>
      <c r="J15" s="334"/>
      <c r="K15" s="140">
        <f t="shared" si="3"/>
        <v>2000000</v>
      </c>
    </row>
    <row r="16" spans="1:26" x14ac:dyDescent="0.25">
      <c r="A16" s="314" t="s">
        <v>1018</v>
      </c>
      <c r="B16" s="340">
        <v>431</v>
      </c>
      <c r="C16" s="341" t="s">
        <v>1156</v>
      </c>
      <c r="D16" s="342"/>
      <c r="E16" s="333" t="s">
        <v>1043</v>
      </c>
      <c r="F16" s="334">
        <f t="shared" si="2"/>
        <v>2800000</v>
      </c>
      <c r="G16" s="334">
        <f>750000+200000</f>
        <v>950000</v>
      </c>
      <c r="H16" s="334">
        <v>1850000</v>
      </c>
      <c r="I16" s="334"/>
      <c r="J16" s="334"/>
      <c r="K16" s="140">
        <f t="shared" si="3"/>
        <v>2800000</v>
      </c>
    </row>
    <row r="17" spans="1:11" x14ac:dyDescent="0.25">
      <c r="A17" s="314" t="s">
        <v>1014</v>
      </c>
      <c r="B17" s="340">
        <v>431</v>
      </c>
      <c r="C17" s="341" t="s">
        <v>1157</v>
      </c>
      <c r="D17" s="342"/>
      <c r="E17" s="333" t="s">
        <v>1043</v>
      </c>
      <c r="F17" s="334">
        <f t="shared" si="2"/>
        <v>65000</v>
      </c>
      <c r="G17" s="334">
        <v>2000</v>
      </c>
      <c r="H17" s="334">
        <v>63000</v>
      </c>
      <c r="I17" s="334"/>
      <c r="J17" s="334"/>
      <c r="K17" s="140">
        <f t="shared" si="3"/>
        <v>65000</v>
      </c>
    </row>
    <row r="18" spans="1:11" x14ac:dyDescent="0.25">
      <c r="A18" s="314" t="s">
        <v>1010</v>
      </c>
      <c r="B18" s="340">
        <v>431</v>
      </c>
      <c r="C18" s="341" t="s">
        <v>1158</v>
      </c>
      <c r="D18" s="342"/>
      <c r="E18" s="333" t="s">
        <v>1043</v>
      </c>
      <c r="F18" s="334">
        <f t="shared" si="2"/>
        <v>580000</v>
      </c>
      <c r="G18" s="334">
        <v>150000</v>
      </c>
      <c r="H18" s="334">
        <v>250000</v>
      </c>
      <c r="I18" s="334"/>
      <c r="J18" s="334">
        <v>180000</v>
      </c>
      <c r="K18" s="140">
        <f t="shared" si="3"/>
        <v>580000</v>
      </c>
    </row>
    <row r="19" spans="1:11" x14ac:dyDescent="0.25">
      <c r="A19" s="314"/>
      <c r="B19" s="343">
        <v>431</v>
      </c>
      <c r="C19" s="344" t="s">
        <v>1159</v>
      </c>
      <c r="D19" s="342"/>
      <c r="E19" s="333" t="s">
        <v>1043</v>
      </c>
      <c r="F19" s="334">
        <f t="shared" si="2"/>
        <v>319000</v>
      </c>
      <c r="G19" s="334">
        <v>4000</v>
      </c>
      <c r="H19" s="334">
        <v>85000</v>
      </c>
      <c r="I19" s="334"/>
      <c r="J19" s="334">
        <v>230000</v>
      </c>
      <c r="K19" s="140">
        <f t="shared" si="3"/>
        <v>319000</v>
      </c>
    </row>
    <row r="20" spans="1:11" x14ac:dyDescent="0.25">
      <c r="A20" s="314"/>
      <c r="B20" s="343">
        <v>431</v>
      </c>
      <c r="C20" s="344" t="s">
        <v>1160</v>
      </c>
      <c r="D20" s="342"/>
      <c r="E20" s="333" t="s">
        <v>1043</v>
      </c>
      <c r="F20" s="334">
        <f t="shared" si="2"/>
        <v>618000</v>
      </c>
      <c r="G20" s="334">
        <v>23000</v>
      </c>
      <c r="H20" s="334">
        <v>320000</v>
      </c>
      <c r="I20" s="334"/>
      <c r="J20" s="334">
        <v>275000</v>
      </c>
      <c r="K20" s="140">
        <f t="shared" si="3"/>
        <v>618000</v>
      </c>
    </row>
    <row r="21" spans="1:11" ht="15.75" customHeight="1" x14ac:dyDescent="0.25">
      <c r="A21" s="314"/>
      <c r="B21" s="343">
        <v>431</v>
      </c>
      <c r="C21" s="344" t="s">
        <v>1161</v>
      </c>
      <c r="D21" s="342"/>
      <c r="E21" s="333" t="s">
        <v>1043</v>
      </c>
      <c r="F21" s="334">
        <f t="shared" si="2"/>
        <v>615000</v>
      </c>
      <c r="G21" s="334">
        <v>35000</v>
      </c>
      <c r="H21" s="334"/>
      <c r="I21" s="334"/>
      <c r="J21" s="334">
        <f>310000+270000</f>
        <v>580000</v>
      </c>
      <c r="K21" s="140">
        <f t="shared" si="3"/>
        <v>615000</v>
      </c>
    </row>
    <row r="22" spans="1:11" ht="15.75" customHeight="1" x14ac:dyDescent="0.25">
      <c r="A22" s="314" t="s">
        <v>1010</v>
      </c>
      <c r="B22" s="340">
        <v>431</v>
      </c>
      <c r="C22" s="341" t="s">
        <v>1162</v>
      </c>
      <c r="D22" s="342"/>
      <c r="E22" s="333" t="s">
        <v>1043</v>
      </c>
      <c r="F22" s="334">
        <f t="shared" si="2"/>
        <v>900000</v>
      </c>
      <c r="G22" s="334">
        <v>50000</v>
      </c>
      <c r="H22" s="334">
        <v>750000</v>
      </c>
      <c r="I22" s="334"/>
      <c r="J22" s="334">
        <v>100000</v>
      </c>
      <c r="K22" s="140">
        <f t="shared" si="3"/>
        <v>900000</v>
      </c>
    </row>
    <row r="23" spans="1:11" ht="15.75" customHeight="1" x14ac:dyDescent="0.25">
      <c r="A23" s="314"/>
      <c r="B23" s="343">
        <v>431</v>
      </c>
      <c r="C23" s="344" t="s">
        <v>1163</v>
      </c>
      <c r="D23" s="342"/>
      <c r="E23" s="333" t="s">
        <v>1043</v>
      </c>
      <c r="F23" s="334">
        <f t="shared" si="2"/>
        <v>650000</v>
      </c>
      <c r="G23" s="334"/>
      <c r="H23" s="334">
        <v>70000</v>
      </c>
      <c r="I23" s="334"/>
      <c r="J23" s="334">
        <f>310000+270000</f>
        <v>580000</v>
      </c>
      <c r="K23" s="140">
        <f t="shared" si="3"/>
        <v>650000</v>
      </c>
    </row>
    <row r="24" spans="1:11" ht="15.75" customHeight="1" x14ac:dyDescent="0.25">
      <c r="A24" s="314"/>
      <c r="E24" s="333"/>
      <c r="F24" s="334"/>
    </row>
    <row r="25" spans="1:11" ht="15.75" customHeight="1" x14ac:dyDescent="0.25">
      <c r="A25" s="314" t="s">
        <v>1039</v>
      </c>
      <c r="B25" s="315">
        <v>611</v>
      </c>
      <c r="C25" s="344" t="s">
        <v>1164</v>
      </c>
      <c r="D25" s="342"/>
      <c r="E25" s="333" t="s">
        <v>1096</v>
      </c>
      <c r="F25" s="334">
        <f>SUM(G25:J25)</f>
        <v>651000</v>
      </c>
      <c r="G25" s="334">
        <v>64000</v>
      </c>
      <c r="H25" s="334">
        <v>7000</v>
      </c>
      <c r="I25" s="334"/>
      <c r="J25" s="334">
        <f>310000+270000</f>
        <v>580000</v>
      </c>
      <c r="K25" s="140">
        <f>SUM(G25:J25)</f>
        <v>651000</v>
      </c>
    </row>
    <row r="26" spans="1:11" ht="15.75" customHeight="1" x14ac:dyDescent="0.25">
      <c r="A26" s="314"/>
    </row>
    <row r="27" spans="1:11" ht="15.75" customHeight="1" x14ac:dyDescent="0.25">
      <c r="A27" s="314"/>
    </row>
    <row r="28" spans="1:11" ht="15.75" customHeight="1" x14ac:dyDescent="0.25">
      <c r="A28" s="314"/>
    </row>
    <row r="29" spans="1:11" ht="15.75" customHeight="1" x14ac:dyDescent="0.25">
      <c r="A29" s="314"/>
    </row>
    <row r="30" spans="1:11" ht="15.75" customHeight="1" x14ac:dyDescent="0.25">
      <c r="A30" s="314"/>
    </row>
    <row r="31" spans="1:11" ht="15.75" customHeight="1" x14ac:dyDescent="0.25">
      <c r="A31" s="314"/>
    </row>
    <row r="32" spans="1:11" ht="15.75" customHeight="1" x14ac:dyDescent="0.25">
      <c r="A32" s="314"/>
    </row>
    <row r="33" spans="1:1" ht="15.75" customHeight="1" x14ac:dyDescent="0.25">
      <c r="A33" s="314"/>
    </row>
    <row r="34" spans="1:1" ht="15.75" customHeight="1" x14ac:dyDescent="0.25">
      <c r="A34" s="314"/>
    </row>
    <row r="35" spans="1:1" ht="15.75" customHeight="1" x14ac:dyDescent="0.25">
      <c r="A35" s="314"/>
    </row>
    <row r="36" spans="1:1" ht="15.75" customHeight="1" x14ac:dyDescent="0.25">
      <c r="A36" s="314"/>
    </row>
    <row r="37" spans="1:1" ht="15.75" customHeight="1" x14ac:dyDescent="0.25">
      <c r="A37" s="314"/>
    </row>
    <row r="38" spans="1:1" ht="15.75" customHeight="1" x14ac:dyDescent="0.25">
      <c r="A38" s="314"/>
    </row>
    <row r="39" spans="1:1" ht="15.75" customHeight="1" x14ac:dyDescent="0.25">
      <c r="A39" s="314"/>
    </row>
    <row r="40" spans="1:1" ht="15.75" customHeight="1" x14ac:dyDescent="0.25">
      <c r="A40" s="314"/>
    </row>
    <row r="41" spans="1:1" ht="15.75" customHeight="1" x14ac:dyDescent="0.25">
      <c r="A41" s="314"/>
    </row>
    <row r="42" spans="1:1" ht="15.75" customHeight="1" x14ac:dyDescent="0.25">
      <c r="A42" s="314"/>
    </row>
    <row r="43" spans="1:1" ht="15.75" customHeight="1" x14ac:dyDescent="0.25">
      <c r="A43" s="314"/>
    </row>
    <row r="44" spans="1:1" ht="15.75" customHeight="1" x14ac:dyDescent="0.25">
      <c r="A44" s="314"/>
    </row>
    <row r="45" spans="1:1" ht="15.75" customHeight="1" x14ac:dyDescent="0.25">
      <c r="A45" s="314"/>
    </row>
    <row r="46" spans="1:1" ht="15.75" customHeight="1" x14ac:dyDescent="0.25">
      <c r="A46" s="314"/>
    </row>
    <row r="47" spans="1:1" ht="15.75" customHeight="1" x14ac:dyDescent="0.25">
      <c r="A47" s="314"/>
    </row>
    <row r="48" spans="1:1" ht="15.75" customHeight="1" x14ac:dyDescent="0.25">
      <c r="A48" s="314"/>
    </row>
    <row r="49" spans="1:1" ht="15.75" customHeight="1" x14ac:dyDescent="0.25">
      <c r="A49" s="314"/>
    </row>
    <row r="50" spans="1:1" ht="15.75" customHeight="1" x14ac:dyDescent="0.25">
      <c r="A50" s="314"/>
    </row>
    <row r="51" spans="1:1" ht="15.75" customHeight="1" x14ac:dyDescent="0.25">
      <c r="A51" s="314"/>
    </row>
    <row r="52" spans="1:1" ht="15.75" customHeight="1" x14ac:dyDescent="0.25">
      <c r="A52" s="314"/>
    </row>
    <row r="53" spans="1:1" ht="15.75" customHeight="1" x14ac:dyDescent="0.25">
      <c r="A53" s="314"/>
    </row>
    <row r="54" spans="1:1" ht="15.75" customHeight="1" x14ac:dyDescent="0.25">
      <c r="A54" s="314"/>
    </row>
    <row r="55" spans="1:1" ht="15.75" customHeight="1" x14ac:dyDescent="0.25">
      <c r="A55" s="314"/>
    </row>
    <row r="56" spans="1:1" ht="15.75" customHeight="1" x14ac:dyDescent="0.25">
      <c r="A56" s="314"/>
    </row>
    <row r="57" spans="1:1" ht="15.75" customHeight="1" x14ac:dyDescent="0.25">
      <c r="A57" s="314"/>
    </row>
    <row r="58" spans="1:1" ht="15.75" customHeight="1" x14ac:dyDescent="0.25">
      <c r="A58" s="314"/>
    </row>
    <row r="59" spans="1:1" ht="15.75" customHeight="1" x14ac:dyDescent="0.25">
      <c r="A59" s="314"/>
    </row>
    <row r="60" spans="1:1" ht="15.75" customHeight="1" x14ac:dyDescent="0.25">
      <c r="A60" s="314"/>
    </row>
    <row r="61" spans="1:1" ht="15.75" customHeight="1" x14ac:dyDescent="0.25">
      <c r="A61" s="314"/>
    </row>
    <row r="62" spans="1:1" ht="15.75" customHeight="1" x14ac:dyDescent="0.25">
      <c r="A62" s="314"/>
    </row>
    <row r="63" spans="1:1" ht="15.75" customHeight="1" x14ac:dyDescent="0.25">
      <c r="A63" s="314"/>
    </row>
    <row r="64" spans="1:1" ht="15.75" customHeight="1" x14ac:dyDescent="0.25">
      <c r="A64" s="314"/>
    </row>
    <row r="65" spans="1:1" ht="15.75" customHeight="1" x14ac:dyDescent="0.25">
      <c r="A65" s="314"/>
    </row>
    <row r="66" spans="1:1" ht="15.75" customHeight="1" x14ac:dyDescent="0.25">
      <c r="A66" s="314"/>
    </row>
    <row r="67" spans="1:1" ht="15.75" customHeight="1" x14ac:dyDescent="0.25">
      <c r="A67" s="314"/>
    </row>
    <row r="68" spans="1:1" ht="15.75" customHeight="1" x14ac:dyDescent="0.25">
      <c r="A68" s="314"/>
    </row>
    <row r="69" spans="1:1" ht="15.75" customHeight="1" x14ac:dyDescent="0.25">
      <c r="A69" s="314"/>
    </row>
    <row r="70" spans="1:1" ht="15.75" customHeight="1" x14ac:dyDescent="0.25">
      <c r="A70" s="314"/>
    </row>
    <row r="71" spans="1:1" ht="15.75" customHeight="1" x14ac:dyDescent="0.25">
      <c r="A71" s="314"/>
    </row>
    <row r="72" spans="1:1" ht="15.75" customHeight="1" x14ac:dyDescent="0.25">
      <c r="A72" s="314"/>
    </row>
    <row r="73" spans="1:1" ht="15.75" customHeight="1" x14ac:dyDescent="0.25">
      <c r="A73" s="314"/>
    </row>
    <row r="74" spans="1:1" ht="15.75" customHeight="1" x14ac:dyDescent="0.25">
      <c r="A74" s="314"/>
    </row>
    <row r="75" spans="1:1" ht="15.75" customHeight="1" x14ac:dyDescent="0.25">
      <c r="A75" s="314"/>
    </row>
    <row r="76" spans="1:1" ht="15.75" customHeight="1" x14ac:dyDescent="0.25">
      <c r="A76" s="314"/>
    </row>
    <row r="77" spans="1:1" ht="15.75" customHeight="1" x14ac:dyDescent="0.25">
      <c r="A77" s="314"/>
    </row>
    <row r="78" spans="1:1" ht="15.75" customHeight="1" x14ac:dyDescent="0.25">
      <c r="A78" s="314"/>
    </row>
    <row r="79" spans="1:1" ht="15.75" customHeight="1" x14ac:dyDescent="0.25">
      <c r="A79" s="314"/>
    </row>
    <row r="80" spans="1:1" ht="15.75" customHeight="1" x14ac:dyDescent="0.25">
      <c r="A80" s="314"/>
    </row>
    <row r="81" spans="1:1" ht="15.75" customHeight="1" x14ac:dyDescent="0.25">
      <c r="A81" s="314"/>
    </row>
    <row r="82" spans="1:1" ht="15.75" customHeight="1" x14ac:dyDescent="0.25">
      <c r="A82" s="314"/>
    </row>
    <row r="83" spans="1:1" ht="15.75" customHeight="1" x14ac:dyDescent="0.25">
      <c r="A83" s="314"/>
    </row>
    <row r="84" spans="1:1" ht="15.75" customHeight="1" x14ac:dyDescent="0.25">
      <c r="A84" s="314"/>
    </row>
    <row r="85" spans="1:1" ht="15.75" customHeight="1" x14ac:dyDescent="0.25">
      <c r="A85" s="314"/>
    </row>
    <row r="86" spans="1:1" ht="15.75" customHeight="1" x14ac:dyDescent="0.25">
      <c r="A86" s="314"/>
    </row>
    <row r="87" spans="1:1" ht="15.75" customHeight="1" x14ac:dyDescent="0.25">
      <c r="A87" s="314"/>
    </row>
    <row r="88" spans="1:1" ht="15.75" customHeight="1" x14ac:dyDescent="0.25">
      <c r="A88" s="314"/>
    </row>
    <row r="89" spans="1:1" ht="15.75" customHeight="1" x14ac:dyDescent="0.25">
      <c r="A89" s="314"/>
    </row>
    <row r="90" spans="1:1" ht="15.75" customHeight="1" x14ac:dyDescent="0.25">
      <c r="A90" s="314"/>
    </row>
    <row r="91" spans="1:1" ht="15.75" customHeight="1" x14ac:dyDescent="0.25">
      <c r="A91" s="314"/>
    </row>
    <row r="92" spans="1:1" ht="15.75" customHeight="1" x14ac:dyDescent="0.25">
      <c r="A92" s="314"/>
    </row>
    <row r="93" spans="1:1" ht="15.75" customHeight="1" x14ac:dyDescent="0.25">
      <c r="A93" s="314"/>
    </row>
    <row r="94" spans="1:1" ht="15.75" customHeight="1" x14ac:dyDescent="0.25">
      <c r="A94" s="314"/>
    </row>
    <row r="95" spans="1:1" ht="15.75" customHeight="1" x14ac:dyDescent="0.25">
      <c r="A95" s="314"/>
    </row>
    <row r="96" spans="1:1" ht="15.75" customHeight="1" x14ac:dyDescent="0.25">
      <c r="A96" s="314"/>
    </row>
    <row r="97" spans="1:1" ht="15.75" customHeight="1" x14ac:dyDescent="0.25">
      <c r="A97" s="314"/>
    </row>
    <row r="98" spans="1:1" ht="15.75" customHeight="1" x14ac:dyDescent="0.25">
      <c r="A98" s="314"/>
    </row>
    <row r="99" spans="1:1" ht="15.75" customHeight="1" x14ac:dyDescent="0.25">
      <c r="A99" s="314"/>
    </row>
    <row r="100" spans="1:1" ht="15.75" customHeight="1" x14ac:dyDescent="0.25">
      <c r="A100" s="314"/>
    </row>
    <row r="101" spans="1:1" ht="15.75" customHeight="1" x14ac:dyDescent="0.25">
      <c r="A101" s="314"/>
    </row>
    <row r="102" spans="1:1" ht="15.75" customHeight="1" x14ac:dyDescent="0.25">
      <c r="A102" s="314"/>
    </row>
    <row r="103" spans="1:1" ht="15.75" customHeight="1" x14ac:dyDescent="0.25">
      <c r="A103" s="314"/>
    </row>
    <row r="104" spans="1:1" ht="15.75" customHeight="1" x14ac:dyDescent="0.25">
      <c r="A104" s="314"/>
    </row>
    <row r="105" spans="1:1" ht="15.75" customHeight="1" x14ac:dyDescent="0.25">
      <c r="A105" s="314"/>
    </row>
    <row r="106" spans="1:1" ht="15.75" customHeight="1" x14ac:dyDescent="0.25">
      <c r="A106" s="314"/>
    </row>
    <row r="107" spans="1:1" ht="15.75" customHeight="1" x14ac:dyDescent="0.25">
      <c r="A107" s="314"/>
    </row>
    <row r="108" spans="1:1" ht="15.75" customHeight="1" x14ac:dyDescent="0.25">
      <c r="A108" s="314"/>
    </row>
    <row r="109" spans="1:1" ht="15.75" customHeight="1" x14ac:dyDescent="0.25">
      <c r="A109" s="314"/>
    </row>
    <row r="110" spans="1:1" ht="15.75" customHeight="1" x14ac:dyDescent="0.25">
      <c r="A110" s="314"/>
    </row>
    <row r="111" spans="1:1" ht="15.75" customHeight="1" x14ac:dyDescent="0.25">
      <c r="A111" s="314"/>
    </row>
    <row r="112" spans="1:1" ht="15.75" customHeight="1" x14ac:dyDescent="0.25">
      <c r="A112" s="314"/>
    </row>
    <row r="113" spans="1:1" ht="15.75" customHeight="1" x14ac:dyDescent="0.25">
      <c r="A113" s="314"/>
    </row>
    <row r="114" spans="1:1" ht="15.75" customHeight="1" x14ac:dyDescent="0.25">
      <c r="A114" s="314"/>
    </row>
    <row r="115" spans="1:1" ht="15.75" customHeight="1" x14ac:dyDescent="0.25">
      <c r="A115" s="314"/>
    </row>
    <row r="116" spans="1:1" ht="15.75" customHeight="1" x14ac:dyDescent="0.25">
      <c r="A116" s="314"/>
    </row>
    <row r="117" spans="1:1" ht="15.75" customHeight="1" x14ac:dyDescent="0.25">
      <c r="A117" s="314"/>
    </row>
    <row r="118" spans="1:1" ht="15.75" customHeight="1" x14ac:dyDescent="0.25">
      <c r="A118" s="314"/>
    </row>
    <row r="119" spans="1:1" ht="15.75" customHeight="1" x14ac:dyDescent="0.25">
      <c r="A119" s="314"/>
    </row>
    <row r="120" spans="1:1" ht="15.75" customHeight="1" x14ac:dyDescent="0.25">
      <c r="A120" s="314"/>
    </row>
    <row r="121" spans="1:1" ht="15.75" customHeight="1" x14ac:dyDescent="0.25">
      <c r="A121" s="314"/>
    </row>
    <row r="122" spans="1:1" ht="15.75" customHeight="1" x14ac:dyDescent="0.25">
      <c r="A122" s="314"/>
    </row>
    <row r="123" spans="1:1" ht="15.75" customHeight="1" x14ac:dyDescent="0.25">
      <c r="A123" s="314"/>
    </row>
    <row r="124" spans="1:1" ht="15.75" customHeight="1" x14ac:dyDescent="0.25">
      <c r="A124" s="314"/>
    </row>
    <row r="125" spans="1:1" ht="15.75" customHeight="1" x14ac:dyDescent="0.25">
      <c r="A125" s="314"/>
    </row>
    <row r="126" spans="1:1" ht="15.75" customHeight="1" x14ac:dyDescent="0.25">
      <c r="A126" s="314"/>
    </row>
    <row r="127" spans="1:1" ht="15.75" customHeight="1" x14ac:dyDescent="0.25">
      <c r="A127" s="314"/>
    </row>
    <row r="128" spans="1:1" ht="15.75" customHeight="1" x14ac:dyDescent="0.25">
      <c r="A128" s="314"/>
    </row>
    <row r="129" spans="1:1" ht="15.75" customHeight="1" x14ac:dyDescent="0.25">
      <c r="A129" s="314"/>
    </row>
    <row r="130" spans="1:1" ht="15.75" customHeight="1" x14ac:dyDescent="0.25">
      <c r="A130" s="314"/>
    </row>
    <row r="131" spans="1:1" ht="15.75" customHeight="1" x14ac:dyDescent="0.25">
      <c r="A131" s="314"/>
    </row>
    <row r="132" spans="1:1" ht="15.75" customHeight="1" x14ac:dyDescent="0.25">
      <c r="A132" s="314"/>
    </row>
    <row r="133" spans="1:1" ht="15.75" customHeight="1" x14ac:dyDescent="0.25">
      <c r="A133" s="314"/>
    </row>
    <row r="134" spans="1:1" ht="15.75" customHeight="1" x14ac:dyDescent="0.25">
      <c r="A134" s="314"/>
    </row>
    <row r="135" spans="1:1" ht="15.75" customHeight="1" x14ac:dyDescent="0.25">
      <c r="A135" s="314"/>
    </row>
    <row r="136" spans="1:1" ht="15.75" customHeight="1" x14ac:dyDescent="0.25">
      <c r="A136" s="314"/>
    </row>
    <row r="137" spans="1:1" ht="15.75" customHeight="1" x14ac:dyDescent="0.25">
      <c r="A137" s="314"/>
    </row>
    <row r="138" spans="1:1" ht="15.75" customHeight="1" x14ac:dyDescent="0.25">
      <c r="A138" s="314"/>
    </row>
    <row r="139" spans="1:1" ht="15.75" customHeight="1" x14ac:dyDescent="0.25">
      <c r="A139" s="314"/>
    </row>
    <row r="140" spans="1:1" ht="15.75" customHeight="1" x14ac:dyDescent="0.25">
      <c r="A140" s="314"/>
    </row>
    <row r="141" spans="1:1" ht="15.75" customHeight="1" x14ac:dyDescent="0.25">
      <c r="A141" s="314"/>
    </row>
    <row r="142" spans="1:1" ht="15.75" customHeight="1" x14ac:dyDescent="0.25">
      <c r="A142" s="314"/>
    </row>
    <row r="143" spans="1:1" ht="15.75" customHeight="1" x14ac:dyDescent="0.25">
      <c r="A143" s="314"/>
    </row>
    <row r="144" spans="1:1" ht="15.75" customHeight="1" x14ac:dyDescent="0.25">
      <c r="A144" s="314"/>
    </row>
    <row r="145" spans="1:1" ht="15.75" customHeight="1" x14ac:dyDescent="0.25">
      <c r="A145" s="314"/>
    </row>
    <row r="146" spans="1:1" ht="15.75" customHeight="1" x14ac:dyDescent="0.25">
      <c r="A146" s="314"/>
    </row>
    <row r="147" spans="1:1" ht="15.75" customHeight="1" x14ac:dyDescent="0.25">
      <c r="A147" s="314"/>
    </row>
    <row r="148" spans="1:1" ht="15.75" customHeight="1" x14ac:dyDescent="0.25">
      <c r="A148" s="314"/>
    </row>
    <row r="149" spans="1:1" ht="15.75" customHeight="1" x14ac:dyDescent="0.25">
      <c r="A149" s="314"/>
    </row>
    <row r="150" spans="1:1" ht="15.75" customHeight="1" x14ac:dyDescent="0.25">
      <c r="A150" s="314"/>
    </row>
    <row r="151" spans="1:1" ht="15.75" customHeight="1" x14ac:dyDescent="0.25">
      <c r="A151" s="314"/>
    </row>
    <row r="152" spans="1:1" ht="15.75" customHeight="1" x14ac:dyDescent="0.25">
      <c r="A152" s="314"/>
    </row>
    <row r="153" spans="1:1" ht="15.75" customHeight="1" x14ac:dyDescent="0.25">
      <c r="A153" s="314"/>
    </row>
    <row r="154" spans="1:1" ht="15.75" customHeight="1" x14ac:dyDescent="0.25">
      <c r="A154" s="314"/>
    </row>
    <row r="155" spans="1:1" ht="15.75" customHeight="1" x14ac:dyDescent="0.25">
      <c r="A155" s="314"/>
    </row>
    <row r="156" spans="1:1" ht="15.75" customHeight="1" x14ac:dyDescent="0.25">
      <c r="A156" s="314"/>
    </row>
    <row r="157" spans="1:1" ht="15.75" customHeight="1" x14ac:dyDescent="0.25">
      <c r="A157" s="314"/>
    </row>
    <row r="158" spans="1:1" ht="15.75" customHeight="1" x14ac:dyDescent="0.25">
      <c r="A158" s="314"/>
    </row>
    <row r="159" spans="1:1" ht="15.75" customHeight="1" x14ac:dyDescent="0.25">
      <c r="A159" s="314"/>
    </row>
    <row r="160" spans="1:1" ht="15.75" customHeight="1" x14ac:dyDescent="0.25">
      <c r="A160" s="314"/>
    </row>
    <row r="161" spans="1:1" ht="15.75" customHeight="1" x14ac:dyDescent="0.25">
      <c r="A161" s="314"/>
    </row>
    <row r="162" spans="1:1" ht="15.75" customHeight="1" x14ac:dyDescent="0.25">
      <c r="A162" s="314"/>
    </row>
    <row r="163" spans="1:1" ht="15.75" customHeight="1" x14ac:dyDescent="0.25">
      <c r="A163" s="314"/>
    </row>
    <row r="164" spans="1:1" ht="15.75" customHeight="1" x14ac:dyDescent="0.25">
      <c r="A164" s="314"/>
    </row>
    <row r="165" spans="1:1" ht="15.75" customHeight="1" x14ac:dyDescent="0.25">
      <c r="A165" s="314"/>
    </row>
    <row r="166" spans="1:1" ht="15.75" customHeight="1" x14ac:dyDescent="0.25">
      <c r="A166" s="314"/>
    </row>
    <row r="167" spans="1:1" ht="15.75" customHeight="1" x14ac:dyDescent="0.25">
      <c r="A167" s="314"/>
    </row>
    <row r="168" spans="1:1" ht="15.75" customHeight="1" x14ac:dyDescent="0.25">
      <c r="A168" s="314"/>
    </row>
    <row r="169" spans="1:1" ht="15.75" customHeight="1" x14ac:dyDescent="0.25">
      <c r="A169" s="314"/>
    </row>
    <row r="170" spans="1:1" ht="15.75" customHeight="1" x14ac:dyDescent="0.25">
      <c r="A170" s="314"/>
    </row>
    <row r="171" spans="1:1" ht="15.75" customHeight="1" x14ac:dyDescent="0.25">
      <c r="A171" s="314"/>
    </row>
    <row r="172" spans="1:1" ht="15.75" customHeight="1" x14ac:dyDescent="0.25">
      <c r="A172" s="314"/>
    </row>
    <row r="173" spans="1:1" ht="15.75" customHeight="1" x14ac:dyDescent="0.25">
      <c r="A173" s="314"/>
    </row>
    <row r="174" spans="1:1" ht="15.75" customHeight="1" x14ac:dyDescent="0.25">
      <c r="A174" s="314"/>
    </row>
    <row r="175" spans="1:1" ht="15.75" customHeight="1" x14ac:dyDescent="0.25">
      <c r="A175" s="314"/>
    </row>
    <row r="176" spans="1:1" ht="15.75" customHeight="1" x14ac:dyDescent="0.25">
      <c r="A176" s="314"/>
    </row>
    <row r="177" spans="1:1" ht="15.75" customHeight="1" x14ac:dyDescent="0.25">
      <c r="A177" s="314"/>
    </row>
    <row r="178" spans="1:1" ht="15.75" customHeight="1" x14ac:dyDescent="0.25">
      <c r="A178" s="314"/>
    </row>
    <row r="179" spans="1:1" ht="15.75" customHeight="1" x14ac:dyDescent="0.25">
      <c r="A179" s="314"/>
    </row>
    <row r="180" spans="1:1" ht="15.75" customHeight="1" x14ac:dyDescent="0.25">
      <c r="A180" s="314"/>
    </row>
    <row r="181" spans="1:1" ht="15.75" customHeight="1" x14ac:dyDescent="0.25">
      <c r="A181" s="314"/>
    </row>
    <row r="182" spans="1:1" ht="15.75" customHeight="1" x14ac:dyDescent="0.25">
      <c r="A182" s="314"/>
    </row>
    <row r="183" spans="1:1" ht="15.75" customHeight="1" x14ac:dyDescent="0.25">
      <c r="A183" s="314"/>
    </row>
    <row r="184" spans="1:1" ht="15.75" customHeight="1" x14ac:dyDescent="0.25">
      <c r="A184" s="314"/>
    </row>
    <row r="185" spans="1:1" ht="15.75" customHeight="1" x14ac:dyDescent="0.25">
      <c r="A185" s="314"/>
    </row>
    <row r="186" spans="1:1" ht="15.75" customHeight="1" x14ac:dyDescent="0.25">
      <c r="A186" s="314"/>
    </row>
    <row r="187" spans="1:1" ht="15.75" customHeight="1" x14ac:dyDescent="0.25">
      <c r="A187" s="314"/>
    </row>
    <row r="188" spans="1:1" ht="15.75" customHeight="1" x14ac:dyDescent="0.25">
      <c r="A188" s="314"/>
    </row>
    <row r="189" spans="1:1" ht="15.75" customHeight="1" x14ac:dyDescent="0.25">
      <c r="A189" s="314"/>
    </row>
    <row r="190" spans="1:1" ht="15.75" customHeight="1" x14ac:dyDescent="0.25">
      <c r="A190" s="314"/>
    </row>
    <row r="191" spans="1:1" ht="15.75" customHeight="1" x14ac:dyDescent="0.25">
      <c r="A191" s="314"/>
    </row>
    <row r="192" spans="1:1" ht="15.75" customHeight="1" x14ac:dyDescent="0.25">
      <c r="A192" s="314"/>
    </row>
    <row r="193" spans="1:1" ht="15.75" customHeight="1" x14ac:dyDescent="0.25">
      <c r="A193" s="314"/>
    </row>
    <row r="194" spans="1:1" ht="15.75" customHeight="1" x14ac:dyDescent="0.25">
      <c r="A194" s="314"/>
    </row>
    <row r="195" spans="1:1" ht="15.75" customHeight="1" x14ac:dyDescent="0.25">
      <c r="A195" s="314"/>
    </row>
    <row r="196" spans="1:1" ht="15.75" customHeight="1" x14ac:dyDescent="0.25">
      <c r="A196" s="314"/>
    </row>
    <row r="197" spans="1:1" ht="15.75" customHeight="1" x14ac:dyDescent="0.25">
      <c r="A197" s="314"/>
    </row>
    <row r="198" spans="1:1" ht="15.75" customHeight="1" x14ac:dyDescent="0.25">
      <c r="A198" s="314"/>
    </row>
    <row r="199" spans="1:1" ht="15.75" customHeight="1" x14ac:dyDescent="0.25">
      <c r="A199" s="314"/>
    </row>
    <row r="200" spans="1:1" ht="15.75" customHeight="1" x14ac:dyDescent="0.25">
      <c r="A200" s="314"/>
    </row>
    <row r="201" spans="1:1" ht="15.75" customHeight="1" x14ac:dyDescent="0.25">
      <c r="A201" s="314"/>
    </row>
    <row r="202" spans="1:1" ht="15.75" customHeight="1" x14ac:dyDescent="0.25">
      <c r="A202" s="314"/>
    </row>
    <row r="203" spans="1:1" ht="15.75" customHeight="1" x14ac:dyDescent="0.25">
      <c r="A203" s="314"/>
    </row>
    <row r="204" spans="1:1" ht="15.75" customHeight="1" x14ac:dyDescent="0.25">
      <c r="A204" s="314"/>
    </row>
    <row r="205" spans="1:1" ht="15.75" customHeight="1" x14ac:dyDescent="0.25">
      <c r="A205" s="314"/>
    </row>
    <row r="206" spans="1:1" ht="15.75" customHeight="1" x14ac:dyDescent="0.25">
      <c r="A206" s="314"/>
    </row>
    <row r="207" spans="1:1" ht="15.75" customHeight="1" x14ac:dyDescent="0.25">
      <c r="A207" s="314"/>
    </row>
    <row r="208" spans="1:1" ht="15.75" customHeight="1" x14ac:dyDescent="0.25">
      <c r="A208" s="314"/>
    </row>
    <row r="209" spans="1:1" ht="15.75" customHeight="1" x14ac:dyDescent="0.25">
      <c r="A209" s="314"/>
    </row>
    <row r="210" spans="1:1" ht="15.75" customHeight="1" x14ac:dyDescent="0.25">
      <c r="A210" s="314"/>
    </row>
    <row r="211" spans="1:1" ht="15.75" customHeight="1" x14ac:dyDescent="0.25">
      <c r="A211" s="314"/>
    </row>
    <row r="212" spans="1:1" ht="15.75" customHeight="1" x14ac:dyDescent="0.25">
      <c r="A212" s="314"/>
    </row>
    <row r="213" spans="1:1" ht="15.75" customHeight="1" x14ac:dyDescent="0.25">
      <c r="A213" s="314"/>
    </row>
    <row r="214" spans="1:1" ht="15.75" customHeight="1" x14ac:dyDescent="0.25">
      <c r="A214" s="314"/>
    </row>
    <row r="215" spans="1:1" ht="15.75" customHeight="1" x14ac:dyDescent="0.25">
      <c r="A215" s="314"/>
    </row>
    <row r="216" spans="1:1" ht="15.75" customHeight="1" x14ac:dyDescent="0.25">
      <c r="A216" s="314"/>
    </row>
    <row r="217" spans="1:1" ht="15.75" customHeight="1" x14ac:dyDescent="0.25">
      <c r="A217" s="314"/>
    </row>
    <row r="218" spans="1:1" ht="15.75" customHeight="1" x14ac:dyDescent="0.25">
      <c r="A218" s="314"/>
    </row>
    <row r="219" spans="1:1" ht="15.75" customHeight="1" x14ac:dyDescent="0.25">
      <c r="A219" s="314"/>
    </row>
    <row r="220" spans="1:1" ht="15.75" customHeight="1" x14ac:dyDescent="0.25">
      <c r="A220" s="314"/>
    </row>
    <row r="221" spans="1:1" ht="15.75" customHeight="1" x14ac:dyDescent="0.25">
      <c r="A221" s="314"/>
    </row>
    <row r="222" spans="1:1" ht="15.75" customHeight="1" x14ac:dyDescent="0.25">
      <c r="A222" s="314"/>
    </row>
    <row r="223" spans="1:1" ht="15.75" customHeight="1" x14ac:dyDescent="0.25">
      <c r="A223" s="314"/>
    </row>
    <row r="224" spans="1:1" ht="15.75" customHeight="1" x14ac:dyDescent="0.25">
      <c r="A224" s="314"/>
    </row>
    <row r="225" spans="1:1" ht="15.75" customHeight="1" x14ac:dyDescent="0.25">
      <c r="A225" s="314"/>
    </row>
    <row r="226" spans="1:1" ht="15.75" customHeight="1" x14ac:dyDescent="0.25">
      <c r="A226" s="314"/>
    </row>
    <row r="227" spans="1:1" ht="15.75" customHeight="1" x14ac:dyDescent="0.25">
      <c r="A227" s="314"/>
    </row>
    <row r="228" spans="1:1" ht="15.75" customHeight="1" x14ac:dyDescent="0.25">
      <c r="A228" s="314"/>
    </row>
    <row r="229" spans="1:1" ht="15.75" customHeight="1" x14ac:dyDescent="0.25">
      <c r="A229" s="314"/>
    </row>
    <row r="230" spans="1:1" ht="15.75" customHeight="1" x14ac:dyDescent="0.25">
      <c r="A230" s="314"/>
    </row>
    <row r="231" spans="1:1" ht="15.75" customHeight="1" x14ac:dyDescent="0.25">
      <c r="A231" s="314"/>
    </row>
    <row r="232" spans="1:1" ht="15.75" customHeight="1" x14ac:dyDescent="0.25">
      <c r="A232" s="314"/>
    </row>
    <row r="233" spans="1:1" ht="15.75" customHeight="1" x14ac:dyDescent="0.25">
      <c r="A233" s="314"/>
    </row>
    <row r="234" spans="1:1" ht="15.75" customHeight="1" x14ac:dyDescent="0.25">
      <c r="A234" s="314"/>
    </row>
    <row r="235" spans="1:1" ht="15.75" customHeight="1" x14ac:dyDescent="0.25">
      <c r="A235" s="314"/>
    </row>
    <row r="236" spans="1:1" ht="15.75" customHeight="1" x14ac:dyDescent="0.25">
      <c r="A236" s="314"/>
    </row>
    <row r="237" spans="1:1" ht="15.75" customHeight="1" x14ac:dyDescent="0.25">
      <c r="A237" s="314"/>
    </row>
    <row r="238" spans="1:1" ht="15.75" customHeight="1" x14ac:dyDescent="0.25">
      <c r="A238" s="314"/>
    </row>
    <row r="239" spans="1:1" ht="15.75" customHeight="1" x14ac:dyDescent="0.25">
      <c r="A239" s="314"/>
    </row>
    <row r="240" spans="1:1" ht="15.75" customHeight="1" x14ac:dyDescent="0.25">
      <c r="A240" s="314"/>
    </row>
    <row r="241" spans="1:1" ht="15.75" customHeight="1" x14ac:dyDescent="0.25">
      <c r="A241" s="314"/>
    </row>
    <row r="242" spans="1:1" ht="15.75" customHeight="1" x14ac:dyDescent="0.25">
      <c r="A242" s="314"/>
    </row>
    <row r="243" spans="1:1" ht="15.75" customHeight="1" x14ac:dyDescent="0.25">
      <c r="A243" s="314"/>
    </row>
    <row r="244" spans="1:1" ht="15.75" customHeight="1" x14ac:dyDescent="0.25">
      <c r="A244" s="314"/>
    </row>
    <row r="245" spans="1:1" ht="15.75" customHeight="1" x14ac:dyDescent="0.25">
      <c r="A245" s="314"/>
    </row>
    <row r="246" spans="1:1" ht="15.75" customHeight="1" x14ac:dyDescent="0.25">
      <c r="A246" s="314"/>
    </row>
    <row r="247" spans="1:1" ht="15.75" customHeight="1" x14ac:dyDescent="0.25">
      <c r="A247" s="314"/>
    </row>
    <row r="248" spans="1:1" ht="15.75" customHeight="1" x14ac:dyDescent="0.25">
      <c r="A248" s="314"/>
    </row>
    <row r="249" spans="1:1" ht="15.75" customHeight="1" x14ac:dyDescent="0.25">
      <c r="A249" s="314"/>
    </row>
    <row r="250" spans="1:1" ht="15.75" customHeight="1" x14ac:dyDescent="0.25">
      <c r="A250" s="314"/>
    </row>
    <row r="251" spans="1:1" ht="15.75" customHeight="1" x14ac:dyDescent="0.25">
      <c r="A251" s="314"/>
    </row>
    <row r="252" spans="1:1" ht="15.75" customHeight="1" x14ac:dyDescent="0.25">
      <c r="A252" s="314"/>
    </row>
    <row r="253" spans="1:1" ht="15.75" customHeight="1" x14ac:dyDescent="0.25">
      <c r="A253" s="314"/>
    </row>
    <row r="254" spans="1:1" ht="15.75" customHeight="1" x14ac:dyDescent="0.25">
      <c r="A254" s="314"/>
    </row>
    <row r="255" spans="1:1" ht="15.75" customHeight="1" x14ac:dyDescent="0.25">
      <c r="A255" s="314"/>
    </row>
    <row r="256" spans="1:1" ht="15.75" customHeight="1" x14ac:dyDescent="0.25">
      <c r="A256" s="314"/>
    </row>
    <row r="257" spans="1:1" ht="15.75" customHeight="1" x14ac:dyDescent="0.25">
      <c r="A257" s="314"/>
    </row>
    <row r="258" spans="1:1" ht="15.75" customHeight="1" x14ac:dyDescent="0.25">
      <c r="A258" s="314"/>
    </row>
    <row r="259" spans="1:1" ht="15.75" customHeight="1" x14ac:dyDescent="0.25">
      <c r="A259" s="314"/>
    </row>
    <row r="260" spans="1:1" ht="15.75" customHeight="1" x14ac:dyDescent="0.25">
      <c r="A260" s="314"/>
    </row>
    <row r="261" spans="1:1" ht="15.75" customHeight="1" x14ac:dyDescent="0.25">
      <c r="A261" s="314"/>
    </row>
    <row r="262" spans="1:1" ht="15.75" customHeight="1" x14ac:dyDescent="0.25">
      <c r="A262" s="314"/>
    </row>
    <row r="263" spans="1:1" ht="15.75" customHeight="1" x14ac:dyDescent="0.25">
      <c r="A263" s="314"/>
    </row>
    <row r="264" spans="1:1" ht="15.75" customHeight="1" x14ac:dyDescent="0.25">
      <c r="A264" s="314"/>
    </row>
    <row r="265" spans="1:1" ht="15.75" customHeight="1" x14ac:dyDescent="0.25">
      <c r="A265" s="314"/>
    </row>
    <row r="266" spans="1:1" ht="15.75" customHeight="1" x14ac:dyDescent="0.25">
      <c r="A266" s="314"/>
    </row>
    <row r="267" spans="1:1" ht="15.75" customHeight="1" x14ac:dyDescent="0.25">
      <c r="A267" s="314"/>
    </row>
    <row r="268" spans="1:1" ht="15.75" customHeight="1" x14ac:dyDescent="0.25">
      <c r="A268" s="314"/>
    </row>
    <row r="269" spans="1:1" ht="15.75" customHeight="1" x14ac:dyDescent="0.25">
      <c r="A269" s="314"/>
    </row>
    <row r="270" spans="1:1" ht="15.75" customHeight="1" x14ac:dyDescent="0.25">
      <c r="A270" s="314"/>
    </row>
    <row r="271" spans="1:1" ht="15.75" customHeight="1" x14ac:dyDescent="0.25">
      <c r="A271" s="314"/>
    </row>
    <row r="272" spans="1:1" ht="15.75" customHeight="1" x14ac:dyDescent="0.25">
      <c r="A272" s="314"/>
    </row>
    <row r="273" spans="1:1" ht="15.75" customHeight="1" x14ac:dyDescent="0.25">
      <c r="A273" s="314"/>
    </row>
    <row r="274" spans="1:1" ht="15.75" customHeight="1" x14ac:dyDescent="0.25">
      <c r="A274" s="314"/>
    </row>
    <row r="275" spans="1:1" ht="15.75" customHeight="1" x14ac:dyDescent="0.25">
      <c r="A275" s="314"/>
    </row>
    <row r="276" spans="1:1" ht="15.75" customHeight="1" x14ac:dyDescent="0.25">
      <c r="A276" s="314"/>
    </row>
    <row r="277" spans="1:1" ht="15.75" customHeight="1" x14ac:dyDescent="0.25">
      <c r="A277" s="314"/>
    </row>
    <row r="278" spans="1:1" ht="15.75" customHeight="1" x14ac:dyDescent="0.25">
      <c r="A278" s="314"/>
    </row>
    <row r="279" spans="1:1" ht="15.75" customHeight="1" x14ac:dyDescent="0.25">
      <c r="A279" s="314"/>
    </row>
    <row r="280" spans="1:1" ht="15.75" customHeight="1" x14ac:dyDescent="0.25">
      <c r="A280" s="314"/>
    </row>
    <row r="281" spans="1:1" ht="15.75" customHeight="1" x14ac:dyDescent="0.25">
      <c r="A281" s="314"/>
    </row>
    <row r="282" spans="1:1" ht="15.75" customHeight="1" x14ac:dyDescent="0.25">
      <c r="A282" s="314"/>
    </row>
    <row r="283" spans="1:1" ht="15.75" customHeight="1" x14ac:dyDescent="0.25">
      <c r="A283" s="314"/>
    </row>
    <row r="284" spans="1:1" ht="15.75" customHeight="1" x14ac:dyDescent="0.25">
      <c r="A284" s="314"/>
    </row>
    <row r="285" spans="1:1" ht="15.75" customHeight="1" x14ac:dyDescent="0.25">
      <c r="A285" s="314"/>
    </row>
    <row r="286" spans="1:1" ht="15.75" customHeight="1" x14ac:dyDescent="0.25">
      <c r="A286" s="314"/>
    </row>
    <row r="287" spans="1:1" ht="15.75" customHeight="1" x14ac:dyDescent="0.25">
      <c r="A287" s="314"/>
    </row>
    <row r="288" spans="1:1" ht="15.75" customHeight="1" x14ac:dyDescent="0.25">
      <c r="A288" s="314"/>
    </row>
    <row r="289" spans="1:1" ht="15.75" customHeight="1" x14ac:dyDescent="0.25">
      <c r="A289" s="314"/>
    </row>
    <row r="290" spans="1:1" ht="15.75" customHeight="1" x14ac:dyDescent="0.25">
      <c r="A290" s="314"/>
    </row>
    <row r="291" spans="1:1" ht="15.75" customHeight="1" x14ac:dyDescent="0.25">
      <c r="A291" s="314"/>
    </row>
    <row r="292" spans="1:1" ht="15.75" customHeight="1" x14ac:dyDescent="0.25">
      <c r="A292" s="314"/>
    </row>
    <row r="293" spans="1:1" ht="15.75" customHeight="1" x14ac:dyDescent="0.25">
      <c r="A293" s="314"/>
    </row>
    <row r="294" spans="1:1" ht="15.75" customHeight="1" x14ac:dyDescent="0.25">
      <c r="A294" s="314"/>
    </row>
    <row r="295" spans="1:1" ht="15.75" customHeight="1" x14ac:dyDescent="0.25">
      <c r="A295" s="314"/>
    </row>
    <row r="296" spans="1:1" ht="15.75" customHeight="1" x14ac:dyDescent="0.25">
      <c r="A296" s="314"/>
    </row>
    <row r="297" spans="1:1" ht="15.75" customHeight="1" x14ac:dyDescent="0.25">
      <c r="A297" s="314"/>
    </row>
    <row r="298" spans="1:1" ht="15.75" customHeight="1" x14ac:dyDescent="0.25">
      <c r="A298" s="314"/>
    </row>
    <row r="299" spans="1:1" ht="15.75" customHeight="1" x14ac:dyDescent="0.25">
      <c r="A299" s="314"/>
    </row>
    <row r="300" spans="1:1" ht="15.75" customHeight="1" x14ac:dyDescent="0.25">
      <c r="A300" s="314"/>
    </row>
    <row r="301" spans="1:1" ht="15.75" customHeight="1" x14ac:dyDescent="0.25">
      <c r="A301" s="314"/>
    </row>
    <row r="302" spans="1:1" ht="15.75" customHeight="1" x14ac:dyDescent="0.25">
      <c r="A302" s="314"/>
    </row>
    <row r="303" spans="1:1" ht="15.75" customHeight="1" x14ac:dyDescent="0.25">
      <c r="A303" s="314"/>
    </row>
    <row r="304" spans="1:1" ht="15.75" customHeight="1" x14ac:dyDescent="0.25">
      <c r="A304" s="314"/>
    </row>
    <row r="305" spans="1:1" ht="15.75" customHeight="1" x14ac:dyDescent="0.25">
      <c r="A305" s="314"/>
    </row>
    <row r="306" spans="1:1" ht="15.75" customHeight="1" x14ac:dyDescent="0.25">
      <c r="A306" s="314"/>
    </row>
    <row r="307" spans="1:1" ht="15.75" customHeight="1" x14ac:dyDescent="0.25">
      <c r="A307" s="314"/>
    </row>
    <row r="308" spans="1:1" ht="15.75" customHeight="1" x14ac:dyDescent="0.25">
      <c r="A308" s="314"/>
    </row>
    <row r="309" spans="1:1" ht="15.75" customHeight="1" x14ac:dyDescent="0.25">
      <c r="A309" s="314"/>
    </row>
    <row r="310" spans="1:1" ht="15.75" customHeight="1" x14ac:dyDescent="0.25">
      <c r="A310" s="314"/>
    </row>
    <row r="311" spans="1:1" ht="15.75" customHeight="1" x14ac:dyDescent="0.25">
      <c r="A311" s="314"/>
    </row>
    <row r="312" spans="1:1" ht="15.75" customHeight="1" x14ac:dyDescent="0.25">
      <c r="A312" s="314"/>
    </row>
    <row r="313" spans="1:1" ht="15.75" customHeight="1" x14ac:dyDescent="0.25">
      <c r="A313" s="314"/>
    </row>
    <row r="314" spans="1:1" ht="15.75" customHeight="1" x14ac:dyDescent="0.25">
      <c r="A314" s="314"/>
    </row>
    <row r="315" spans="1:1" ht="15.75" customHeight="1" x14ac:dyDescent="0.25">
      <c r="A315" s="314"/>
    </row>
    <row r="316" spans="1:1" ht="15.75" customHeight="1" x14ac:dyDescent="0.25">
      <c r="A316" s="314"/>
    </row>
    <row r="317" spans="1:1" ht="15.75" customHeight="1" x14ac:dyDescent="0.25">
      <c r="A317" s="314"/>
    </row>
    <row r="318" spans="1:1" ht="15.75" customHeight="1" x14ac:dyDescent="0.25">
      <c r="A318" s="314"/>
    </row>
    <row r="319" spans="1:1" ht="15.75" customHeight="1" x14ac:dyDescent="0.25">
      <c r="A319" s="314"/>
    </row>
    <row r="320" spans="1:1" ht="15.75" customHeight="1" x14ac:dyDescent="0.25">
      <c r="A320" s="314"/>
    </row>
    <row r="321" spans="1:1" ht="15.75" customHeight="1" x14ac:dyDescent="0.25">
      <c r="A321" s="314"/>
    </row>
    <row r="322" spans="1:1" ht="15.75" customHeight="1" x14ac:dyDescent="0.25">
      <c r="A322" s="314"/>
    </row>
    <row r="323" spans="1:1" ht="15.75" customHeight="1" x14ac:dyDescent="0.25">
      <c r="A323" s="314"/>
    </row>
    <row r="324" spans="1:1" ht="15.75" customHeight="1" x14ac:dyDescent="0.25">
      <c r="A324" s="314"/>
    </row>
    <row r="325" spans="1:1" ht="15.75" customHeight="1" x14ac:dyDescent="0.25">
      <c r="A325" s="314"/>
    </row>
    <row r="326" spans="1:1" ht="15.75" customHeight="1" x14ac:dyDescent="0.25">
      <c r="A326" s="314"/>
    </row>
    <row r="327" spans="1:1" ht="15.75" customHeight="1" x14ac:dyDescent="0.25">
      <c r="A327" s="314"/>
    </row>
    <row r="328" spans="1:1" ht="15.75" customHeight="1" x14ac:dyDescent="0.25">
      <c r="A328" s="314"/>
    </row>
    <row r="329" spans="1:1" ht="15.75" customHeight="1" x14ac:dyDescent="0.25">
      <c r="A329" s="314"/>
    </row>
    <row r="330" spans="1:1" ht="15.75" customHeight="1" x14ac:dyDescent="0.25">
      <c r="A330" s="314"/>
    </row>
    <row r="331" spans="1:1" ht="15.75" customHeight="1" x14ac:dyDescent="0.25">
      <c r="A331" s="314"/>
    </row>
    <row r="332" spans="1:1" ht="15.75" customHeight="1" x14ac:dyDescent="0.25">
      <c r="A332" s="314"/>
    </row>
    <row r="333" spans="1:1" ht="15.75" customHeight="1" x14ac:dyDescent="0.25">
      <c r="A333" s="314"/>
    </row>
    <row r="334" spans="1:1" ht="15.75" customHeight="1" x14ac:dyDescent="0.25">
      <c r="A334" s="314"/>
    </row>
    <row r="335" spans="1:1" ht="15.75" customHeight="1" x14ac:dyDescent="0.25">
      <c r="A335" s="314"/>
    </row>
    <row r="336" spans="1:1" ht="15.75" customHeight="1" x14ac:dyDescent="0.25">
      <c r="A336" s="314"/>
    </row>
    <row r="337" spans="1:1" ht="15.75" customHeight="1" x14ac:dyDescent="0.25">
      <c r="A337" s="314"/>
    </row>
    <row r="338" spans="1:1" ht="15.75" customHeight="1" x14ac:dyDescent="0.25">
      <c r="A338" s="314"/>
    </row>
    <row r="339" spans="1:1" ht="15.75" customHeight="1" x14ac:dyDescent="0.25">
      <c r="A339" s="314"/>
    </row>
    <row r="340" spans="1:1" ht="15.75" customHeight="1" x14ac:dyDescent="0.25">
      <c r="A340" s="314"/>
    </row>
    <row r="341" spans="1:1" ht="15.75" customHeight="1" x14ac:dyDescent="0.25">
      <c r="A341" s="314"/>
    </row>
    <row r="342" spans="1:1" ht="15.75" customHeight="1" x14ac:dyDescent="0.25">
      <c r="A342" s="314"/>
    </row>
    <row r="343" spans="1:1" ht="15.75" customHeight="1" x14ac:dyDescent="0.25">
      <c r="A343" s="314"/>
    </row>
    <row r="344" spans="1:1" ht="15.75" customHeight="1" x14ac:dyDescent="0.25">
      <c r="A344" s="314"/>
    </row>
    <row r="345" spans="1:1" ht="15.75" customHeight="1" x14ac:dyDescent="0.25">
      <c r="A345" s="314"/>
    </row>
    <row r="346" spans="1:1" ht="15.75" customHeight="1" x14ac:dyDescent="0.25">
      <c r="A346" s="314"/>
    </row>
    <row r="347" spans="1:1" ht="15.75" customHeight="1" x14ac:dyDescent="0.25">
      <c r="A347" s="314"/>
    </row>
    <row r="348" spans="1:1" ht="15.75" customHeight="1" x14ac:dyDescent="0.25">
      <c r="A348" s="314"/>
    </row>
    <row r="349" spans="1:1" ht="15.75" customHeight="1" x14ac:dyDescent="0.25">
      <c r="A349" s="314"/>
    </row>
    <row r="350" spans="1:1" ht="15.75" customHeight="1" x14ac:dyDescent="0.25">
      <c r="A350" s="314"/>
    </row>
    <row r="351" spans="1:1" ht="15.75" customHeight="1" x14ac:dyDescent="0.25">
      <c r="A351" s="314"/>
    </row>
    <row r="352" spans="1:1" ht="15.75" customHeight="1" x14ac:dyDescent="0.25">
      <c r="A352" s="314"/>
    </row>
    <row r="353" spans="1:1" ht="15.75" customHeight="1" x14ac:dyDescent="0.25">
      <c r="A353" s="314"/>
    </row>
    <row r="354" spans="1:1" ht="15.75" customHeight="1" x14ac:dyDescent="0.25">
      <c r="A354" s="314"/>
    </row>
    <row r="355" spans="1:1" ht="15.75" customHeight="1" x14ac:dyDescent="0.25">
      <c r="A355" s="314"/>
    </row>
    <row r="356" spans="1:1" ht="15.75" customHeight="1" x14ac:dyDescent="0.25">
      <c r="A356" s="314"/>
    </row>
    <row r="357" spans="1:1" ht="15.75" customHeight="1" x14ac:dyDescent="0.25">
      <c r="A357" s="314"/>
    </row>
    <row r="358" spans="1:1" ht="15.75" customHeight="1" x14ac:dyDescent="0.25">
      <c r="A358" s="314"/>
    </row>
    <row r="359" spans="1:1" ht="15.75" customHeight="1" x14ac:dyDescent="0.25">
      <c r="A359" s="314"/>
    </row>
    <row r="360" spans="1:1" ht="15.75" customHeight="1" x14ac:dyDescent="0.25">
      <c r="A360" s="314"/>
    </row>
    <row r="361" spans="1:1" ht="15.75" customHeight="1" x14ac:dyDescent="0.25">
      <c r="A361" s="314"/>
    </row>
    <row r="362" spans="1:1" ht="15.75" customHeight="1" x14ac:dyDescent="0.25">
      <c r="A362" s="314"/>
    </row>
    <row r="363" spans="1:1" ht="15.75" customHeight="1" x14ac:dyDescent="0.25">
      <c r="A363" s="314"/>
    </row>
    <row r="364" spans="1:1" ht="15.75" customHeight="1" x14ac:dyDescent="0.25">
      <c r="A364" s="314"/>
    </row>
    <row r="365" spans="1:1" ht="15.75" customHeight="1" x14ac:dyDescent="0.25">
      <c r="A365" s="314"/>
    </row>
    <row r="366" spans="1:1" ht="15.75" customHeight="1" x14ac:dyDescent="0.25">
      <c r="A366" s="314"/>
    </row>
    <row r="367" spans="1:1" ht="15.75" customHeight="1" x14ac:dyDescent="0.25">
      <c r="A367" s="314"/>
    </row>
    <row r="368" spans="1:1" ht="15.75" customHeight="1" x14ac:dyDescent="0.25">
      <c r="A368" s="314"/>
    </row>
    <row r="369" spans="1:1" ht="15.75" customHeight="1" x14ac:dyDescent="0.25">
      <c r="A369" s="314"/>
    </row>
    <row r="370" spans="1:1" ht="15.75" customHeight="1" x14ac:dyDescent="0.25">
      <c r="A370" s="314"/>
    </row>
    <row r="371" spans="1:1" ht="15.75" customHeight="1" x14ac:dyDescent="0.25">
      <c r="A371" s="314"/>
    </row>
    <row r="372" spans="1:1" ht="15.75" customHeight="1" x14ac:dyDescent="0.25">
      <c r="A372" s="314"/>
    </row>
    <row r="373" spans="1:1" ht="15.75" customHeight="1" x14ac:dyDescent="0.25">
      <c r="A373" s="314"/>
    </row>
    <row r="374" spans="1:1" ht="15.75" customHeight="1" x14ac:dyDescent="0.25">
      <c r="A374" s="314"/>
    </row>
    <row r="375" spans="1:1" ht="15.75" customHeight="1" x14ac:dyDescent="0.25">
      <c r="A375" s="314"/>
    </row>
    <row r="376" spans="1:1" ht="15.75" customHeight="1" x14ac:dyDescent="0.25">
      <c r="A376" s="314"/>
    </row>
    <row r="377" spans="1:1" ht="15.75" customHeight="1" x14ac:dyDescent="0.25">
      <c r="A377" s="314"/>
    </row>
    <row r="378" spans="1:1" ht="15.75" customHeight="1" x14ac:dyDescent="0.25">
      <c r="A378" s="314"/>
    </row>
    <row r="379" spans="1:1" ht="15.75" customHeight="1" x14ac:dyDescent="0.25">
      <c r="A379" s="314"/>
    </row>
    <row r="380" spans="1:1" ht="15.75" customHeight="1" x14ac:dyDescent="0.25">
      <c r="A380" s="314"/>
    </row>
    <row r="381" spans="1:1" ht="15.75" customHeight="1" x14ac:dyDescent="0.25">
      <c r="A381" s="314"/>
    </row>
    <row r="382" spans="1:1" ht="15.75" customHeight="1" x14ac:dyDescent="0.25">
      <c r="A382" s="314"/>
    </row>
    <row r="383" spans="1:1" ht="15.75" customHeight="1" x14ac:dyDescent="0.25">
      <c r="A383" s="314"/>
    </row>
    <row r="384" spans="1:1" ht="15.75" customHeight="1" x14ac:dyDescent="0.25">
      <c r="A384" s="314"/>
    </row>
    <row r="385" spans="1:1" ht="15.75" customHeight="1" x14ac:dyDescent="0.25">
      <c r="A385" s="314"/>
    </row>
    <row r="386" spans="1:1" ht="15.75" customHeight="1" x14ac:dyDescent="0.25">
      <c r="A386" s="314"/>
    </row>
    <row r="387" spans="1:1" ht="15.75" customHeight="1" x14ac:dyDescent="0.25">
      <c r="A387" s="314"/>
    </row>
    <row r="388" spans="1:1" ht="15.75" customHeight="1" x14ac:dyDescent="0.25">
      <c r="A388" s="314"/>
    </row>
    <row r="389" spans="1:1" ht="15.75" customHeight="1" x14ac:dyDescent="0.25">
      <c r="A389" s="314"/>
    </row>
    <row r="390" spans="1:1" ht="15.75" customHeight="1" x14ac:dyDescent="0.25">
      <c r="A390" s="314"/>
    </row>
    <row r="391" spans="1:1" ht="15.75" customHeight="1" x14ac:dyDescent="0.25">
      <c r="A391" s="314"/>
    </row>
    <row r="392" spans="1:1" ht="15.75" customHeight="1" x14ac:dyDescent="0.25">
      <c r="A392" s="314"/>
    </row>
    <row r="393" spans="1:1" ht="15.75" customHeight="1" x14ac:dyDescent="0.25">
      <c r="A393" s="314"/>
    </row>
    <row r="394" spans="1:1" ht="15.75" customHeight="1" x14ac:dyDescent="0.25">
      <c r="A394" s="314"/>
    </row>
    <row r="395" spans="1:1" ht="15.75" customHeight="1" x14ac:dyDescent="0.25">
      <c r="A395" s="314"/>
    </row>
    <row r="396" spans="1:1" ht="15.75" customHeight="1" x14ac:dyDescent="0.25">
      <c r="A396" s="314"/>
    </row>
    <row r="397" spans="1:1" ht="15.75" customHeight="1" x14ac:dyDescent="0.25">
      <c r="A397" s="314"/>
    </row>
    <row r="398" spans="1:1" ht="15.75" customHeight="1" x14ac:dyDescent="0.25">
      <c r="A398" s="314"/>
    </row>
    <row r="399" spans="1:1" ht="15.75" customHeight="1" x14ac:dyDescent="0.25">
      <c r="A399" s="314"/>
    </row>
    <row r="400" spans="1:1" ht="15.75" customHeight="1" x14ac:dyDescent="0.25">
      <c r="A400" s="314"/>
    </row>
    <row r="401" spans="1:1" ht="15.75" customHeight="1" x14ac:dyDescent="0.25">
      <c r="A401" s="314"/>
    </row>
    <row r="402" spans="1:1" ht="15.75" customHeight="1" x14ac:dyDescent="0.25">
      <c r="A402" s="314"/>
    </row>
    <row r="403" spans="1:1" ht="15.75" customHeight="1" x14ac:dyDescent="0.25">
      <c r="A403" s="314"/>
    </row>
    <row r="404" spans="1:1" ht="15.75" customHeight="1" x14ac:dyDescent="0.25">
      <c r="A404" s="314"/>
    </row>
    <row r="405" spans="1:1" ht="15.75" customHeight="1" x14ac:dyDescent="0.25">
      <c r="A405" s="314"/>
    </row>
    <row r="406" spans="1:1" ht="15.75" customHeight="1" x14ac:dyDescent="0.25">
      <c r="A406" s="314"/>
    </row>
    <row r="407" spans="1:1" ht="15.75" customHeight="1" x14ac:dyDescent="0.25">
      <c r="A407" s="314"/>
    </row>
    <row r="408" spans="1:1" ht="15.75" customHeight="1" x14ac:dyDescent="0.25">
      <c r="A408" s="314"/>
    </row>
    <row r="409" spans="1:1" ht="15.75" customHeight="1" x14ac:dyDescent="0.25">
      <c r="A409" s="314"/>
    </row>
    <row r="410" spans="1:1" ht="15.75" customHeight="1" x14ac:dyDescent="0.25">
      <c r="A410" s="314"/>
    </row>
    <row r="411" spans="1:1" ht="15.75" customHeight="1" x14ac:dyDescent="0.25">
      <c r="A411" s="314"/>
    </row>
    <row r="412" spans="1:1" ht="15.75" customHeight="1" x14ac:dyDescent="0.25">
      <c r="A412" s="314"/>
    </row>
    <row r="413" spans="1:1" ht="15.75" customHeight="1" x14ac:dyDescent="0.25">
      <c r="A413" s="314"/>
    </row>
    <row r="414" spans="1:1" ht="15.75" customHeight="1" x14ac:dyDescent="0.25">
      <c r="A414" s="314"/>
    </row>
    <row r="415" spans="1:1" ht="15.75" customHeight="1" x14ac:dyDescent="0.25">
      <c r="A415" s="314"/>
    </row>
    <row r="416" spans="1:1" ht="15.75" customHeight="1" x14ac:dyDescent="0.25">
      <c r="A416" s="314"/>
    </row>
    <row r="417" spans="1:1" ht="15.75" customHeight="1" x14ac:dyDescent="0.25">
      <c r="A417" s="314"/>
    </row>
    <row r="418" spans="1:1" ht="15.75" customHeight="1" x14ac:dyDescent="0.25">
      <c r="A418" s="314"/>
    </row>
    <row r="419" spans="1:1" ht="15.75" customHeight="1" x14ac:dyDescent="0.25">
      <c r="A419" s="314"/>
    </row>
    <row r="420" spans="1:1" ht="15.75" customHeight="1" x14ac:dyDescent="0.25">
      <c r="A420" s="314"/>
    </row>
    <row r="421" spans="1:1" ht="15.75" customHeight="1" x14ac:dyDescent="0.25">
      <c r="A421" s="314"/>
    </row>
    <row r="422" spans="1:1" ht="15.75" customHeight="1" x14ac:dyDescent="0.25">
      <c r="A422" s="314"/>
    </row>
    <row r="423" spans="1:1" ht="15.75" customHeight="1" x14ac:dyDescent="0.25">
      <c r="A423" s="314"/>
    </row>
    <row r="424" spans="1:1" ht="15.75" customHeight="1" x14ac:dyDescent="0.25">
      <c r="A424" s="314"/>
    </row>
    <row r="425" spans="1:1" ht="15.75" customHeight="1" x14ac:dyDescent="0.25">
      <c r="A425" s="314"/>
    </row>
    <row r="426" spans="1:1" ht="15.75" customHeight="1" x14ac:dyDescent="0.25">
      <c r="A426" s="314"/>
    </row>
    <row r="427" spans="1:1" ht="15.75" customHeight="1" x14ac:dyDescent="0.25">
      <c r="A427" s="314"/>
    </row>
    <row r="428" spans="1:1" ht="15.75" customHeight="1" x14ac:dyDescent="0.25">
      <c r="A428" s="314"/>
    </row>
    <row r="429" spans="1:1" ht="15.75" customHeight="1" x14ac:dyDescent="0.25">
      <c r="A429" s="314"/>
    </row>
    <row r="430" spans="1:1" ht="15.75" customHeight="1" x14ac:dyDescent="0.25">
      <c r="A430" s="314"/>
    </row>
    <row r="431" spans="1:1" ht="15.75" customHeight="1" x14ac:dyDescent="0.25">
      <c r="A431" s="314"/>
    </row>
    <row r="432" spans="1:1" ht="15.75" customHeight="1" x14ac:dyDescent="0.25">
      <c r="A432" s="314"/>
    </row>
    <row r="433" spans="1:1" ht="15.75" customHeight="1" x14ac:dyDescent="0.25">
      <c r="A433" s="314"/>
    </row>
    <row r="434" spans="1:1" ht="15.75" customHeight="1" x14ac:dyDescent="0.25">
      <c r="A434" s="314"/>
    </row>
    <row r="435" spans="1:1" ht="15.75" customHeight="1" x14ac:dyDescent="0.25">
      <c r="A435" s="314"/>
    </row>
    <row r="436" spans="1:1" ht="15.75" customHeight="1" x14ac:dyDescent="0.25">
      <c r="A436" s="314"/>
    </row>
    <row r="437" spans="1:1" ht="15.75" customHeight="1" x14ac:dyDescent="0.25">
      <c r="A437" s="314"/>
    </row>
    <row r="438" spans="1:1" ht="15.75" customHeight="1" x14ac:dyDescent="0.25">
      <c r="A438" s="314"/>
    </row>
    <row r="439" spans="1:1" ht="15.75" customHeight="1" x14ac:dyDescent="0.25">
      <c r="A439" s="314"/>
    </row>
    <row r="440" spans="1:1" ht="15.75" customHeight="1" x14ac:dyDescent="0.25">
      <c r="A440" s="314"/>
    </row>
    <row r="441" spans="1:1" ht="15.75" customHeight="1" x14ac:dyDescent="0.25">
      <c r="A441" s="314"/>
    </row>
    <row r="442" spans="1:1" ht="15.75" customHeight="1" x14ac:dyDescent="0.25">
      <c r="A442" s="314"/>
    </row>
    <row r="443" spans="1:1" ht="15.75" customHeight="1" x14ac:dyDescent="0.25">
      <c r="A443" s="314"/>
    </row>
    <row r="444" spans="1:1" ht="15.75" customHeight="1" x14ac:dyDescent="0.25">
      <c r="A444" s="314"/>
    </row>
    <row r="445" spans="1:1" ht="15.75" customHeight="1" x14ac:dyDescent="0.25">
      <c r="A445" s="314"/>
    </row>
    <row r="446" spans="1:1" ht="15.75" customHeight="1" x14ac:dyDescent="0.25">
      <c r="A446" s="314"/>
    </row>
    <row r="447" spans="1:1" ht="15.75" customHeight="1" x14ac:dyDescent="0.25">
      <c r="A447" s="314"/>
    </row>
    <row r="448" spans="1:1" ht="15.75" customHeight="1" x14ac:dyDescent="0.25">
      <c r="A448" s="314"/>
    </row>
    <row r="449" spans="1:1" ht="15.75" customHeight="1" x14ac:dyDescent="0.25">
      <c r="A449" s="314"/>
    </row>
    <row r="450" spans="1:1" ht="15.75" customHeight="1" x14ac:dyDescent="0.25">
      <c r="A450" s="314"/>
    </row>
    <row r="451" spans="1:1" ht="15.75" customHeight="1" x14ac:dyDescent="0.25">
      <c r="A451" s="314"/>
    </row>
    <row r="452" spans="1:1" ht="15.75" customHeight="1" x14ac:dyDescent="0.25">
      <c r="A452" s="314"/>
    </row>
    <row r="453" spans="1:1" ht="15.75" customHeight="1" x14ac:dyDescent="0.25">
      <c r="A453" s="314"/>
    </row>
    <row r="454" spans="1:1" ht="15.75" customHeight="1" x14ac:dyDescent="0.25">
      <c r="A454" s="314"/>
    </row>
    <row r="455" spans="1:1" ht="15.75" customHeight="1" x14ac:dyDescent="0.25">
      <c r="A455" s="314"/>
    </row>
    <row r="456" spans="1:1" ht="15.75" customHeight="1" x14ac:dyDescent="0.25">
      <c r="A456" s="314"/>
    </row>
    <row r="457" spans="1:1" ht="15.75" customHeight="1" x14ac:dyDescent="0.25">
      <c r="A457" s="314"/>
    </row>
    <row r="458" spans="1:1" ht="15.75" customHeight="1" x14ac:dyDescent="0.25">
      <c r="A458" s="314"/>
    </row>
    <row r="459" spans="1:1" ht="15.75" customHeight="1" x14ac:dyDescent="0.25">
      <c r="A459" s="314"/>
    </row>
    <row r="460" spans="1:1" ht="15.75" customHeight="1" x14ac:dyDescent="0.25">
      <c r="A460" s="314"/>
    </row>
    <row r="461" spans="1:1" ht="15.75" customHeight="1" x14ac:dyDescent="0.25">
      <c r="A461" s="314"/>
    </row>
    <row r="462" spans="1:1" ht="15.75" customHeight="1" x14ac:dyDescent="0.25">
      <c r="A462" s="314"/>
    </row>
    <row r="463" spans="1:1" ht="15.75" customHeight="1" x14ac:dyDescent="0.25">
      <c r="A463" s="314"/>
    </row>
    <row r="464" spans="1:1" ht="15.75" customHeight="1" x14ac:dyDescent="0.25">
      <c r="A464" s="314"/>
    </row>
    <row r="465" spans="1:1" ht="15.75" customHeight="1" x14ac:dyDescent="0.25">
      <c r="A465" s="314"/>
    </row>
    <row r="466" spans="1:1" ht="15.75" customHeight="1" x14ac:dyDescent="0.25">
      <c r="A466" s="314"/>
    </row>
    <row r="467" spans="1:1" ht="15.75" customHeight="1" x14ac:dyDescent="0.25">
      <c r="A467" s="314"/>
    </row>
    <row r="468" spans="1:1" ht="15.75" customHeight="1" x14ac:dyDescent="0.25">
      <c r="A468" s="314"/>
    </row>
    <row r="469" spans="1:1" ht="15.75" customHeight="1" x14ac:dyDescent="0.25">
      <c r="A469" s="314"/>
    </row>
    <row r="470" spans="1:1" ht="15.75" customHeight="1" x14ac:dyDescent="0.25">
      <c r="A470" s="314"/>
    </row>
    <row r="471" spans="1:1" ht="15.75" customHeight="1" x14ac:dyDescent="0.25">
      <c r="A471" s="314"/>
    </row>
    <row r="472" spans="1:1" ht="15.75" customHeight="1" x14ac:dyDescent="0.25">
      <c r="A472" s="314"/>
    </row>
    <row r="473" spans="1:1" ht="15.75" customHeight="1" x14ac:dyDescent="0.25">
      <c r="A473" s="314"/>
    </row>
    <row r="474" spans="1:1" ht="15.75" customHeight="1" x14ac:dyDescent="0.25">
      <c r="A474" s="314"/>
    </row>
    <row r="475" spans="1:1" ht="15.75" customHeight="1" x14ac:dyDescent="0.25">
      <c r="A475" s="314"/>
    </row>
    <row r="476" spans="1:1" ht="15.75" customHeight="1" x14ac:dyDescent="0.25">
      <c r="A476" s="314"/>
    </row>
    <row r="477" spans="1:1" ht="15.75" customHeight="1" x14ac:dyDescent="0.25">
      <c r="A477" s="314"/>
    </row>
    <row r="478" spans="1:1" ht="15.75" customHeight="1" x14ac:dyDescent="0.25">
      <c r="A478" s="314"/>
    </row>
    <row r="479" spans="1:1" ht="15.75" customHeight="1" x14ac:dyDescent="0.25">
      <c r="A479" s="314"/>
    </row>
    <row r="480" spans="1:1" ht="15.75" customHeight="1" x14ac:dyDescent="0.25">
      <c r="A480" s="314"/>
    </row>
    <row r="481" spans="1:1" ht="15.75" customHeight="1" x14ac:dyDescent="0.25">
      <c r="A481" s="314"/>
    </row>
    <row r="482" spans="1:1" ht="15.75" customHeight="1" x14ac:dyDescent="0.25">
      <c r="A482" s="314"/>
    </row>
    <row r="483" spans="1:1" ht="15.75" customHeight="1" x14ac:dyDescent="0.25">
      <c r="A483" s="314"/>
    </row>
    <row r="484" spans="1:1" ht="15.75" customHeight="1" x14ac:dyDescent="0.25">
      <c r="A484" s="314"/>
    </row>
    <row r="485" spans="1:1" ht="15.75" customHeight="1" x14ac:dyDescent="0.25">
      <c r="A485" s="314"/>
    </row>
    <row r="486" spans="1:1" ht="15.75" customHeight="1" x14ac:dyDescent="0.25">
      <c r="A486" s="314"/>
    </row>
    <row r="487" spans="1:1" ht="15.75" customHeight="1" x14ac:dyDescent="0.25">
      <c r="A487" s="314"/>
    </row>
    <row r="488" spans="1:1" ht="15.75" customHeight="1" x14ac:dyDescent="0.25">
      <c r="A488" s="314"/>
    </row>
    <row r="489" spans="1:1" ht="15.75" customHeight="1" x14ac:dyDescent="0.25">
      <c r="A489" s="314"/>
    </row>
    <row r="490" spans="1:1" ht="15.75" customHeight="1" x14ac:dyDescent="0.25">
      <c r="A490" s="314"/>
    </row>
    <row r="491" spans="1:1" ht="15.75" customHeight="1" x14ac:dyDescent="0.25">
      <c r="A491" s="314"/>
    </row>
    <row r="492" spans="1:1" ht="15.75" customHeight="1" x14ac:dyDescent="0.25">
      <c r="A492" s="314"/>
    </row>
    <row r="493" spans="1:1" ht="15.75" customHeight="1" x14ac:dyDescent="0.25">
      <c r="A493" s="314"/>
    </row>
    <row r="494" spans="1:1" ht="15.75" customHeight="1" x14ac:dyDescent="0.25">
      <c r="A494" s="314"/>
    </row>
    <row r="495" spans="1:1" ht="15.75" customHeight="1" x14ac:dyDescent="0.25">
      <c r="A495" s="314"/>
    </row>
    <row r="496" spans="1:1" ht="15.75" customHeight="1" x14ac:dyDescent="0.25">
      <c r="A496" s="314"/>
    </row>
    <row r="497" spans="1:1" ht="15.75" customHeight="1" x14ac:dyDescent="0.25">
      <c r="A497" s="314"/>
    </row>
    <row r="498" spans="1:1" ht="15.75" customHeight="1" x14ac:dyDescent="0.25">
      <c r="A498" s="314"/>
    </row>
    <row r="499" spans="1:1" ht="15.75" customHeight="1" x14ac:dyDescent="0.25">
      <c r="A499" s="314"/>
    </row>
    <row r="500" spans="1:1" ht="15.75" customHeight="1" x14ac:dyDescent="0.25">
      <c r="A500" s="314"/>
    </row>
    <row r="501" spans="1:1" ht="15.75" customHeight="1" x14ac:dyDescent="0.25">
      <c r="A501" s="314"/>
    </row>
    <row r="502" spans="1:1" ht="15.75" customHeight="1" x14ac:dyDescent="0.25">
      <c r="A502" s="314"/>
    </row>
    <row r="503" spans="1:1" ht="15.75" customHeight="1" x14ac:dyDescent="0.25">
      <c r="A503" s="314"/>
    </row>
    <row r="504" spans="1:1" ht="15.75" customHeight="1" x14ac:dyDescent="0.25">
      <c r="A504" s="314"/>
    </row>
    <row r="505" spans="1:1" ht="15.75" customHeight="1" x14ac:dyDescent="0.25">
      <c r="A505" s="314"/>
    </row>
    <row r="506" spans="1:1" ht="15.75" customHeight="1" x14ac:dyDescent="0.25">
      <c r="A506" s="314"/>
    </row>
    <row r="507" spans="1:1" ht="15.75" customHeight="1" x14ac:dyDescent="0.25">
      <c r="A507" s="314"/>
    </row>
    <row r="508" spans="1:1" ht="15.75" customHeight="1" x14ac:dyDescent="0.25">
      <c r="A508" s="314"/>
    </row>
    <row r="509" spans="1:1" ht="15.75" customHeight="1" x14ac:dyDescent="0.25">
      <c r="A509" s="314"/>
    </row>
    <row r="510" spans="1:1" ht="15.75" customHeight="1" x14ac:dyDescent="0.25">
      <c r="A510" s="314"/>
    </row>
    <row r="511" spans="1:1" ht="15.75" customHeight="1" x14ac:dyDescent="0.25">
      <c r="A511" s="314"/>
    </row>
    <row r="512" spans="1:1" ht="15.75" customHeight="1" x14ac:dyDescent="0.25">
      <c r="A512" s="314"/>
    </row>
    <row r="513" spans="1:1" ht="15.75" customHeight="1" x14ac:dyDescent="0.25">
      <c r="A513" s="314"/>
    </row>
    <row r="514" spans="1:1" ht="15.75" customHeight="1" x14ac:dyDescent="0.25">
      <c r="A514" s="314"/>
    </row>
    <row r="515" spans="1:1" ht="15.75" customHeight="1" x14ac:dyDescent="0.25">
      <c r="A515" s="314"/>
    </row>
    <row r="516" spans="1:1" ht="15.75" customHeight="1" x14ac:dyDescent="0.25">
      <c r="A516" s="314"/>
    </row>
    <row r="517" spans="1:1" ht="15.75" customHeight="1" x14ac:dyDescent="0.25">
      <c r="A517" s="314"/>
    </row>
    <row r="518" spans="1:1" ht="15.75" customHeight="1" x14ac:dyDescent="0.25">
      <c r="A518" s="314"/>
    </row>
    <row r="519" spans="1:1" ht="15.75" customHeight="1" x14ac:dyDescent="0.25">
      <c r="A519" s="314"/>
    </row>
    <row r="520" spans="1:1" ht="15.75" customHeight="1" x14ac:dyDescent="0.25">
      <c r="A520" s="314"/>
    </row>
    <row r="521" spans="1:1" ht="15.75" customHeight="1" x14ac:dyDescent="0.25">
      <c r="A521" s="314"/>
    </row>
    <row r="522" spans="1:1" ht="15.75" customHeight="1" x14ac:dyDescent="0.25">
      <c r="A522" s="314"/>
    </row>
    <row r="523" spans="1:1" ht="15.75" customHeight="1" x14ac:dyDescent="0.25">
      <c r="A523" s="314"/>
    </row>
    <row r="524" spans="1:1" ht="15.75" customHeight="1" x14ac:dyDescent="0.25">
      <c r="A524" s="314"/>
    </row>
    <row r="525" spans="1:1" ht="15.75" customHeight="1" x14ac:dyDescent="0.25">
      <c r="A525" s="314"/>
    </row>
    <row r="526" spans="1:1" ht="15.75" customHeight="1" x14ac:dyDescent="0.25">
      <c r="A526" s="314"/>
    </row>
    <row r="527" spans="1:1" ht="15.75" customHeight="1" x14ac:dyDescent="0.25">
      <c r="A527" s="314"/>
    </row>
    <row r="528" spans="1:1" ht="15.75" customHeight="1" x14ac:dyDescent="0.25">
      <c r="A528" s="314"/>
    </row>
    <row r="529" spans="1:1" ht="15.75" customHeight="1" x14ac:dyDescent="0.25">
      <c r="A529" s="314"/>
    </row>
    <row r="530" spans="1:1" ht="15.75" customHeight="1" x14ac:dyDescent="0.25">
      <c r="A530" s="314"/>
    </row>
    <row r="531" spans="1:1" ht="15.75" customHeight="1" x14ac:dyDescent="0.25">
      <c r="A531" s="314"/>
    </row>
    <row r="532" spans="1:1" ht="15.75" customHeight="1" x14ac:dyDescent="0.25">
      <c r="A532" s="314"/>
    </row>
    <row r="533" spans="1:1" ht="15.75" customHeight="1" x14ac:dyDescent="0.25">
      <c r="A533" s="314"/>
    </row>
    <row r="534" spans="1:1" ht="15.75" customHeight="1" x14ac:dyDescent="0.25">
      <c r="A534" s="314"/>
    </row>
    <row r="535" spans="1:1" ht="15.75" customHeight="1" x14ac:dyDescent="0.25">
      <c r="A535" s="314"/>
    </row>
    <row r="536" spans="1:1" ht="15.75" customHeight="1" x14ac:dyDescent="0.25">
      <c r="A536" s="314"/>
    </row>
    <row r="537" spans="1:1" ht="15.75" customHeight="1" x14ac:dyDescent="0.25">
      <c r="A537" s="314"/>
    </row>
    <row r="538" spans="1:1" ht="15.75" customHeight="1" x14ac:dyDescent="0.25">
      <c r="A538" s="314"/>
    </row>
    <row r="539" spans="1:1" ht="15.75" customHeight="1" x14ac:dyDescent="0.25">
      <c r="A539" s="314"/>
    </row>
    <row r="540" spans="1:1" ht="15.75" customHeight="1" x14ac:dyDescent="0.25">
      <c r="A540" s="314"/>
    </row>
    <row r="541" spans="1:1" ht="15.75" customHeight="1" x14ac:dyDescent="0.25">
      <c r="A541" s="314"/>
    </row>
    <row r="542" spans="1:1" ht="15.75" customHeight="1" x14ac:dyDescent="0.25">
      <c r="A542" s="314"/>
    </row>
    <row r="543" spans="1:1" ht="15.75" customHeight="1" x14ac:dyDescent="0.25">
      <c r="A543" s="314"/>
    </row>
    <row r="544" spans="1:1" ht="15.75" customHeight="1" x14ac:dyDescent="0.25">
      <c r="A544" s="314"/>
    </row>
    <row r="545" spans="1:1" ht="15.75" customHeight="1" x14ac:dyDescent="0.25">
      <c r="A545" s="314"/>
    </row>
    <row r="546" spans="1:1" ht="15.75" customHeight="1" x14ac:dyDescent="0.25">
      <c r="A546" s="314"/>
    </row>
    <row r="547" spans="1:1" ht="15.75" customHeight="1" x14ac:dyDescent="0.25">
      <c r="A547" s="314"/>
    </row>
    <row r="548" spans="1:1" ht="15.75" customHeight="1" x14ac:dyDescent="0.25">
      <c r="A548" s="314"/>
    </row>
    <row r="549" spans="1:1" ht="15.75" customHeight="1" x14ac:dyDescent="0.25">
      <c r="A549" s="314"/>
    </row>
    <row r="550" spans="1:1" ht="15.75" customHeight="1" x14ac:dyDescent="0.25">
      <c r="A550" s="314"/>
    </row>
    <row r="551" spans="1:1" ht="15.75" customHeight="1" x14ac:dyDescent="0.25">
      <c r="A551" s="314"/>
    </row>
    <row r="552" spans="1:1" ht="15.75" customHeight="1" x14ac:dyDescent="0.25">
      <c r="A552" s="314"/>
    </row>
    <row r="553" spans="1:1" ht="15.75" customHeight="1" x14ac:dyDescent="0.25">
      <c r="A553" s="314"/>
    </row>
    <row r="554" spans="1:1" ht="15.75" customHeight="1" x14ac:dyDescent="0.25">
      <c r="A554" s="314"/>
    </row>
    <row r="555" spans="1:1" ht="15.75" customHeight="1" x14ac:dyDescent="0.25">
      <c r="A555" s="314"/>
    </row>
    <row r="556" spans="1:1" ht="15.75" customHeight="1" x14ac:dyDescent="0.25">
      <c r="A556" s="314"/>
    </row>
    <row r="557" spans="1:1" ht="15.75" customHeight="1" x14ac:dyDescent="0.25">
      <c r="A557" s="314"/>
    </row>
    <row r="558" spans="1:1" ht="15.75" customHeight="1" x14ac:dyDescent="0.25">
      <c r="A558" s="314"/>
    </row>
    <row r="559" spans="1:1" ht="15.75" customHeight="1" x14ac:dyDescent="0.25">
      <c r="A559" s="314"/>
    </row>
    <row r="560" spans="1:1" ht="15.75" customHeight="1" x14ac:dyDescent="0.25">
      <c r="A560" s="314"/>
    </row>
    <row r="561" spans="1:1" ht="15.75" customHeight="1" x14ac:dyDescent="0.25">
      <c r="A561" s="314"/>
    </row>
    <row r="562" spans="1:1" ht="15.75" customHeight="1" x14ac:dyDescent="0.25">
      <c r="A562" s="314"/>
    </row>
    <row r="563" spans="1:1" ht="15.75" customHeight="1" x14ac:dyDescent="0.25">
      <c r="A563" s="314"/>
    </row>
    <row r="564" spans="1:1" ht="15.75" customHeight="1" x14ac:dyDescent="0.25">
      <c r="A564" s="314"/>
    </row>
    <row r="565" spans="1:1" ht="15.75" customHeight="1" x14ac:dyDescent="0.25">
      <c r="A565" s="314"/>
    </row>
    <row r="566" spans="1:1" ht="15.75" customHeight="1" x14ac:dyDescent="0.25">
      <c r="A566" s="314"/>
    </row>
    <row r="567" spans="1:1" ht="15.75" customHeight="1" x14ac:dyDescent="0.25">
      <c r="A567" s="314"/>
    </row>
    <row r="568" spans="1:1" ht="15.75" customHeight="1" x14ac:dyDescent="0.25">
      <c r="A568" s="314"/>
    </row>
    <row r="569" spans="1:1" ht="15.75" customHeight="1" x14ac:dyDescent="0.25">
      <c r="A569" s="314"/>
    </row>
    <row r="570" spans="1:1" ht="15.75" customHeight="1" x14ac:dyDescent="0.25">
      <c r="A570" s="314"/>
    </row>
    <row r="571" spans="1:1" ht="15.75" customHeight="1" x14ac:dyDescent="0.25">
      <c r="A571" s="314"/>
    </row>
    <row r="572" spans="1:1" ht="15.75" customHeight="1" x14ac:dyDescent="0.25">
      <c r="A572" s="314"/>
    </row>
    <row r="573" spans="1:1" ht="15.75" customHeight="1" x14ac:dyDescent="0.25">
      <c r="A573" s="314"/>
    </row>
    <row r="574" spans="1:1" ht="15.75" customHeight="1" x14ac:dyDescent="0.25">
      <c r="A574" s="314"/>
    </row>
    <row r="575" spans="1:1" ht="15.75" customHeight="1" x14ac:dyDescent="0.25">
      <c r="A575" s="314"/>
    </row>
    <row r="576" spans="1:1" ht="15.75" customHeight="1" x14ac:dyDescent="0.25">
      <c r="A576" s="314"/>
    </row>
    <row r="577" spans="1:1" ht="15.75" customHeight="1" x14ac:dyDescent="0.25">
      <c r="A577" s="314"/>
    </row>
    <row r="578" spans="1:1" ht="15.75" customHeight="1" x14ac:dyDescent="0.25">
      <c r="A578" s="314"/>
    </row>
    <row r="579" spans="1:1" ht="15.75" customHeight="1" x14ac:dyDescent="0.25">
      <c r="A579" s="314"/>
    </row>
    <row r="580" spans="1:1" ht="15.75" customHeight="1" x14ac:dyDescent="0.25">
      <c r="A580" s="314"/>
    </row>
    <row r="581" spans="1:1" ht="15.75" customHeight="1" x14ac:dyDescent="0.25">
      <c r="A581" s="314"/>
    </row>
    <row r="582" spans="1:1" ht="15.75" customHeight="1" x14ac:dyDescent="0.25">
      <c r="A582" s="314"/>
    </row>
    <row r="583" spans="1:1" ht="15.75" customHeight="1" x14ac:dyDescent="0.25">
      <c r="A583" s="314"/>
    </row>
    <row r="584" spans="1:1" ht="15.75" customHeight="1" x14ac:dyDescent="0.25">
      <c r="A584" s="314"/>
    </row>
    <row r="585" spans="1:1" ht="15.75" customHeight="1" x14ac:dyDescent="0.25">
      <c r="A585" s="314"/>
    </row>
    <row r="586" spans="1:1" ht="15.75" customHeight="1" x14ac:dyDescent="0.25">
      <c r="A586" s="314"/>
    </row>
    <row r="587" spans="1:1" ht="15.75" customHeight="1" x14ac:dyDescent="0.25">
      <c r="A587" s="314"/>
    </row>
    <row r="588" spans="1:1" ht="15.75" customHeight="1" x14ac:dyDescent="0.25">
      <c r="A588" s="314"/>
    </row>
    <row r="589" spans="1:1" ht="15.75" customHeight="1" x14ac:dyDescent="0.25">
      <c r="A589" s="314"/>
    </row>
    <row r="590" spans="1:1" ht="15.75" customHeight="1" x14ac:dyDescent="0.25">
      <c r="A590" s="314"/>
    </row>
    <row r="591" spans="1:1" ht="15.75" customHeight="1" x14ac:dyDescent="0.25">
      <c r="A591" s="314"/>
    </row>
    <row r="592" spans="1:1" ht="15.75" customHeight="1" x14ac:dyDescent="0.25">
      <c r="A592" s="314"/>
    </row>
    <row r="593" spans="1:1" ht="15.75" customHeight="1" x14ac:dyDescent="0.25">
      <c r="A593" s="314"/>
    </row>
    <row r="594" spans="1:1" ht="15.75" customHeight="1" x14ac:dyDescent="0.25">
      <c r="A594" s="314"/>
    </row>
    <row r="595" spans="1:1" ht="15.75" customHeight="1" x14ac:dyDescent="0.25">
      <c r="A595" s="314"/>
    </row>
    <row r="596" spans="1:1" ht="15.75" customHeight="1" x14ac:dyDescent="0.25">
      <c r="A596" s="314"/>
    </row>
    <row r="597" spans="1:1" ht="15.75" customHeight="1" x14ac:dyDescent="0.25">
      <c r="A597" s="314"/>
    </row>
    <row r="598" spans="1:1" ht="15.75" customHeight="1" x14ac:dyDescent="0.25">
      <c r="A598" s="314"/>
    </row>
    <row r="599" spans="1:1" ht="15.75" customHeight="1" x14ac:dyDescent="0.25">
      <c r="A599" s="314"/>
    </row>
    <row r="600" spans="1:1" ht="15.75" customHeight="1" x14ac:dyDescent="0.25">
      <c r="A600" s="314"/>
    </row>
    <row r="601" spans="1:1" ht="15.75" customHeight="1" x14ac:dyDescent="0.25">
      <c r="A601" s="314"/>
    </row>
    <row r="602" spans="1:1" ht="15.75" customHeight="1" x14ac:dyDescent="0.25">
      <c r="A602" s="314"/>
    </row>
    <row r="603" spans="1:1" ht="15.75" customHeight="1" x14ac:dyDescent="0.25">
      <c r="A603" s="314"/>
    </row>
    <row r="604" spans="1:1" ht="15.75" customHeight="1" x14ac:dyDescent="0.25">
      <c r="A604" s="314"/>
    </row>
    <row r="605" spans="1:1" ht="15.75" customHeight="1" x14ac:dyDescent="0.25">
      <c r="A605" s="314"/>
    </row>
    <row r="606" spans="1:1" ht="15.75" customHeight="1" x14ac:dyDescent="0.25">
      <c r="A606" s="314"/>
    </row>
    <row r="607" spans="1:1" ht="15.75" customHeight="1" x14ac:dyDescent="0.25">
      <c r="A607" s="314"/>
    </row>
    <row r="608" spans="1:1" ht="15.75" customHeight="1" x14ac:dyDescent="0.25">
      <c r="A608" s="314"/>
    </row>
    <row r="609" spans="1:1" ht="15.75" customHeight="1" x14ac:dyDescent="0.25">
      <c r="A609" s="314"/>
    </row>
    <row r="610" spans="1:1" ht="15.75" customHeight="1" x14ac:dyDescent="0.25">
      <c r="A610" s="314"/>
    </row>
    <row r="611" spans="1:1" ht="15.75" customHeight="1" x14ac:dyDescent="0.25">
      <c r="A611" s="314"/>
    </row>
    <row r="612" spans="1:1" ht="15.75" customHeight="1" x14ac:dyDescent="0.25">
      <c r="A612" s="314"/>
    </row>
    <row r="613" spans="1:1" ht="15.75" customHeight="1" x14ac:dyDescent="0.25">
      <c r="A613" s="314"/>
    </row>
    <row r="614" spans="1:1" ht="15.75" customHeight="1" x14ac:dyDescent="0.25">
      <c r="A614" s="314"/>
    </row>
    <row r="615" spans="1:1" ht="15.75" customHeight="1" x14ac:dyDescent="0.25">
      <c r="A615" s="314"/>
    </row>
    <row r="616" spans="1:1" ht="15.75" customHeight="1" x14ac:dyDescent="0.25">
      <c r="A616" s="314"/>
    </row>
    <row r="617" spans="1:1" ht="15.75" customHeight="1" x14ac:dyDescent="0.25">
      <c r="A617" s="314"/>
    </row>
    <row r="618" spans="1:1" ht="15.75" customHeight="1" x14ac:dyDescent="0.25">
      <c r="A618" s="314"/>
    </row>
    <row r="619" spans="1:1" ht="15.75" customHeight="1" x14ac:dyDescent="0.25">
      <c r="A619" s="314"/>
    </row>
    <row r="620" spans="1:1" ht="15.75" customHeight="1" x14ac:dyDescent="0.25">
      <c r="A620" s="314"/>
    </row>
    <row r="621" spans="1:1" ht="15.75" customHeight="1" x14ac:dyDescent="0.25">
      <c r="A621" s="314"/>
    </row>
    <row r="622" spans="1:1" ht="15.75" customHeight="1" x14ac:dyDescent="0.25">
      <c r="A622" s="314"/>
    </row>
    <row r="623" spans="1:1" ht="15.75" customHeight="1" x14ac:dyDescent="0.25">
      <c r="A623" s="314"/>
    </row>
    <row r="624" spans="1:1" ht="15.75" customHeight="1" x14ac:dyDescent="0.25">
      <c r="A624" s="314"/>
    </row>
    <row r="625" spans="1:1" ht="15.75" customHeight="1" x14ac:dyDescent="0.25">
      <c r="A625" s="314"/>
    </row>
    <row r="626" spans="1:1" ht="15.75" customHeight="1" x14ac:dyDescent="0.25">
      <c r="A626" s="314"/>
    </row>
    <row r="627" spans="1:1" ht="15.75" customHeight="1" x14ac:dyDescent="0.25">
      <c r="A627" s="314"/>
    </row>
    <row r="628" spans="1:1" ht="15.75" customHeight="1" x14ac:dyDescent="0.25">
      <c r="A628" s="314"/>
    </row>
    <row r="629" spans="1:1" ht="15.75" customHeight="1" x14ac:dyDescent="0.25">
      <c r="A629" s="314"/>
    </row>
    <row r="630" spans="1:1" ht="15.75" customHeight="1" x14ac:dyDescent="0.25">
      <c r="A630" s="314"/>
    </row>
    <row r="631" spans="1:1" ht="15.75" customHeight="1" x14ac:dyDescent="0.25">
      <c r="A631" s="314"/>
    </row>
    <row r="632" spans="1:1" ht="15.75" customHeight="1" x14ac:dyDescent="0.25">
      <c r="A632" s="314"/>
    </row>
    <row r="633" spans="1:1" ht="15.75" customHeight="1" x14ac:dyDescent="0.25">
      <c r="A633" s="314"/>
    </row>
    <row r="634" spans="1:1" ht="15.75" customHeight="1" x14ac:dyDescent="0.25">
      <c r="A634" s="314"/>
    </row>
    <row r="635" spans="1:1" ht="15.75" customHeight="1" x14ac:dyDescent="0.25">
      <c r="A635" s="314"/>
    </row>
    <row r="636" spans="1:1" ht="15.75" customHeight="1" x14ac:dyDescent="0.25">
      <c r="A636" s="314"/>
    </row>
    <row r="637" spans="1:1" ht="15.75" customHeight="1" x14ac:dyDescent="0.25">
      <c r="A637" s="314"/>
    </row>
    <row r="638" spans="1:1" ht="15.75" customHeight="1" x14ac:dyDescent="0.25">
      <c r="A638" s="314"/>
    </row>
    <row r="639" spans="1:1" ht="15.75" customHeight="1" x14ac:dyDescent="0.25">
      <c r="A639" s="314"/>
    </row>
    <row r="640" spans="1:1" ht="15.75" customHeight="1" x14ac:dyDescent="0.25">
      <c r="A640" s="314"/>
    </row>
    <row r="641" spans="1:1" ht="15.75" customHeight="1" x14ac:dyDescent="0.25">
      <c r="A641" s="314"/>
    </row>
    <row r="642" spans="1:1" ht="15.75" customHeight="1" x14ac:dyDescent="0.25">
      <c r="A642" s="314"/>
    </row>
    <row r="643" spans="1:1" ht="15.75" customHeight="1" x14ac:dyDescent="0.25">
      <c r="A643" s="314"/>
    </row>
    <row r="644" spans="1:1" ht="15.75" customHeight="1" x14ac:dyDescent="0.25">
      <c r="A644" s="314"/>
    </row>
    <row r="645" spans="1:1" ht="15.75" customHeight="1" x14ac:dyDescent="0.25">
      <c r="A645" s="314"/>
    </row>
    <row r="646" spans="1:1" ht="15.75" customHeight="1" x14ac:dyDescent="0.25">
      <c r="A646" s="314"/>
    </row>
    <row r="647" spans="1:1" ht="15.75" customHeight="1" x14ac:dyDescent="0.25">
      <c r="A647" s="314"/>
    </row>
    <row r="648" spans="1:1" ht="15.75" customHeight="1" x14ac:dyDescent="0.25">
      <c r="A648" s="314"/>
    </row>
    <row r="649" spans="1:1" ht="15.75" customHeight="1" x14ac:dyDescent="0.25">
      <c r="A649" s="314"/>
    </row>
    <row r="650" spans="1:1" ht="15.75" customHeight="1" x14ac:dyDescent="0.25">
      <c r="A650" s="314"/>
    </row>
    <row r="651" spans="1:1" ht="15.75" customHeight="1" x14ac:dyDescent="0.25">
      <c r="A651" s="314"/>
    </row>
    <row r="652" spans="1:1" ht="15.75" customHeight="1" x14ac:dyDescent="0.25">
      <c r="A652" s="314"/>
    </row>
    <row r="653" spans="1:1" ht="15.75" customHeight="1" x14ac:dyDescent="0.25">
      <c r="A653" s="314"/>
    </row>
    <row r="654" spans="1:1" ht="15.75" customHeight="1" x14ac:dyDescent="0.25">
      <c r="A654" s="314"/>
    </row>
    <row r="655" spans="1:1" ht="15.75" customHeight="1" x14ac:dyDescent="0.25">
      <c r="A655" s="314"/>
    </row>
    <row r="656" spans="1:1" ht="15.75" customHeight="1" x14ac:dyDescent="0.25">
      <c r="A656" s="314"/>
    </row>
    <row r="657" spans="1:1" ht="15.75" customHeight="1" x14ac:dyDescent="0.25">
      <c r="A657" s="314"/>
    </row>
    <row r="658" spans="1:1" ht="15.75" customHeight="1" x14ac:dyDescent="0.25">
      <c r="A658" s="314"/>
    </row>
    <row r="659" spans="1:1" ht="15.75" customHeight="1" x14ac:dyDescent="0.25">
      <c r="A659" s="314"/>
    </row>
    <row r="660" spans="1:1" ht="15.75" customHeight="1" x14ac:dyDescent="0.25">
      <c r="A660" s="314"/>
    </row>
    <row r="661" spans="1:1" ht="15.75" customHeight="1" x14ac:dyDescent="0.25">
      <c r="A661" s="314"/>
    </row>
    <row r="662" spans="1:1" ht="15.75" customHeight="1" x14ac:dyDescent="0.25">
      <c r="A662" s="314"/>
    </row>
    <row r="663" spans="1:1" ht="15.75" customHeight="1" x14ac:dyDescent="0.25">
      <c r="A663" s="314"/>
    </row>
    <row r="664" spans="1:1" ht="15.75" customHeight="1" x14ac:dyDescent="0.25">
      <c r="A664" s="314"/>
    </row>
    <row r="665" spans="1:1" ht="15.75" customHeight="1" x14ac:dyDescent="0.25">
      <c r="A665" s="314"/>
    </row>
    <row r="666" spans="1:1" ht="15.75" customHeight="1" x14ac:dyDescent="0.25">
      <c r="A666" s="314"/>
    </row>
    <row r="667" spans="1:1" ht="15.75" customHeight="1" x14ac:dyDescent="0.25">
      <c r="A667" s="314"/>
    </row>
    <row r="668" spans="1:1" ht="15.75" customHeight="1" x14ac:dyDescent="0.25">
      <c r="A668" s="314"/>
    </row>
    <row r="669" spans="1:1" ht="15.75" customHeight="1" x14ac:dyDescent="0.25">
      <c r="A669" s="314"/>
    </row>
    <row r="670" spans="1:1" ht="15.75" customHeight="1" x14ac:dyDescent="0.25">
      <c r="A670" s="314"/>
    </row>
    <row r="671" spans="1:1" ht="15.75" customHeight="1" x14ac:dyDescent="0.25">
      <c r="A671" s="314"/>
    </row>
    <row r="672" spans="1:1" ht="15.75" customHeight="1" x14ac:dyDescent="0.25">
      <c r="A672" s="314"/>
    </row>
    <row r="673" spans="1:1" ht="15.75" customHeight="1" x14ac:dyDescent="0.25">
      <c r="A673" s="314"/>
    </row>
    <row r="674" spans="1:1" ht="15.75" customHeight="1" x14ac:dyDescent="0.25">
      <c r="A674" s="314"/>
    </row>
    <row r="675" spans="1:1" ht="15.75" customHeight="1" x14ac:dyDescent="0.25">
      <c r="A675" s="314"/>
    </row>
    <row r="676" spans="1:1" ht="15.75" customHeight="1" x14ac:dyDescent="0.25">
      <c r="A676" s="314"/>
    </row>
    <row r="677" spans="1:1" ht="15.75" customHeight="1" x14ac:dyDescent="0.25">
      <c r="A677" s="314"/>
    </row>
    <row r="678" spans="1:1" ht="15.75" customHeight="1" x14ac:dyDescent="0.25">
      <c r="A678" s="314"/>
    </row>
    <row r="679" spans="1:1" ht="15.75" customHeight="1" x14ac:dyDescent="0.25">
      <c r="A679" s="314"/>
    </row>
    <row r="680" spans="1:1" ht="15.75" customHeight="1" x14ac:dyDescent="0.25">
      <c r="A680" s="314"/>
    </row>
    <row r="681" spans="1:1" ht="15.75" customHeight="1" x14ac:dyDescent="0.25">
      <c r="A681" s="314"/>
    </row>
    <row r="682" spans="1:1" ht="15.75" customHeight="1" x14ac:dyDescent="0.25">
      <c r="A682" s="314"/>
    </row>
    <row r="683" spans="1:1" ht="15.75" customHeight="1" x14ac:dyDescent="0.25">
      <c r="A683" s="314"/>
    </row>
    <row r="684" spans="1:1" ht="15.75" customHeight="1" x14ac:dyDescent="0.25">
      <c r="A684" s="314"/>
    </row>
    <row r="685" spans="1:1" ht="15.75" customHeight="1" x14ac:dyDescent="0.25">
      <c r="A685" s="314"/>
    </row>
    <row r="686" spans="1:1" ht="15.75" customHeight="1" x14ac:dyDescent="0.25">
      <c r="A686" s="314"/>
    </row>
    <row r="687" spans="1:1" ht="15.75" customHeight="1" x14ac:dyDescent="0.25">
      <c r="A687" s="314"/>
    </row>
    <row r="688" spans="1:1" ht="15.75" customHeight="1" x14ac:dyDescent="0.25">
      <c r="A688" s="314"/>
    </row>
    <row r="689" spans="1:1" ht="15.75" customHeight="1" x14ac:dyDescent="0.25">
      <c r="A689" s="314"/>
    </row>
    <row r="690" spans="1:1" ht="15.75" customHeight="1" x14ac:dyDescent="0.25">
      <c r="A690" s="314"/>
    </row>
    <row r="691" spans="1:1" ht="15.75" customHeight="1" x14ac:dyDescent="0.25">
      <c r="A691" s="314"/>
    </row>
    <row r="692" spans="1:1" ht="15.75" customHeight="1" x14ac:dyDescent="0.25">
      <c r="A692" s="314"/>
    </row>
    <row r="693" spans="1:1" ht="15.75" customHeight="1" x14ac:dyDescent="0.25">
      <c r="A693" s="314"/>
    </row>
    <row r="694" spans="1:1" ht="15.75" customHeight="1" x14ac:dyDescent="0.25">
      <c r="A694" s="314"/>
    </row>
    <row r="695" spans="1:1" ht="15.75" customHeight="1" x14ac:dyDescent="0.25">
      <c r="A695" s="314"/>
    </row>
    <row r="696" spans="1:1" ht="15.75" customHeight="1" x14ac:dyDescent="0.25">
      <c r="A696" s="314"/>
    </row>
    <row r="697" spans="1:1" ht="15.75" customHeight="1" x14ac:dyDescent="0.25">
      <c r="A697" s="314"/>
    </row>
    <row r="698" spans="1:1" ht="15.75" customHeight="1" x14ac:dyDescent="0.25">
      <c r="A698" s="314"/>
    </row>
    <row r="699" spans="1:1" ht="15.75" customHeight="1" x14ac:dyDescent="0.25">
      <c r="A699" s="314"/>
    </row>
    <row r="700" spans="1:1" ht="15.75" customHeight="1" x14ac:dyDescent="0.25">
      <c r="A700" s="314"/>
    </row>
    <row r="701" spans="1:1" ht="15.75" customHeight="1" x14ac:dyDescent="0.25">
      <c r="A701" s="314"/>
    </row>
    <row r="702" spans="1:1" ht="15.75" customHeight="1" x14ac:dyDescent="0.25">
      <c r="A702" s="314"/>
    </row>
    <row r="703" spans="1:1" ht="15.75" customHeight="1" x14ac:dyDescent="0.25">
      <c r="A703" s="314"/>
    </row>
    <row r="704" spans="1:1" ht="15.75" customHeight="1" x14ac:dyDescent="0.25">
      <c r="A704" s="314"/>
    </row>
    <row r="705" spans="1:1" ht="15.75" customHeight="1" x14ac:dyDescent="0.25">
      <c r="A705" s="314"/>
    </row>
    <row r="706" spans="1:1" ht="15.75" customHeight="1" x14ac:dyDescent="0.25">
      <c r="A706" s="314"/>
    </row>
    <row r="707" spans="1:1" ht="15.75" customHeight="1" x14ac:dyDescent="0.25">
      <c r="A707" s="314"/>
    </row>
    <row r="708" spans="1:1" ht="15.75" customHeight="1" x14ac:dyDescent="0.25">
      <c r="A708" s="314"/>
    </row>
    <row r="709" spans="1:1" ht="15.75" customHeight="1" x14ac:dyDescent="0.25">
      <c r="A709" s="314"/>
    </row>
    <row r="710" spans="1:1" ht="15.75" customHeight="1" x14ac:dyDescent="0.25">
      <c r="A710" s="314"/>
    </row>
    <row r="711" spans="1:1" ht="15.75" customHeight="1" x14ac:dyDescent="0.25">
      <c r="A711" s="314"/>
    </row>
    <row r="712" spans="1:1" ht="15.75" customHeight="1" x14ac:dyDescent="0.25">
      <c r="A712" s="314"/>
    </row>
    <row r="713" spans="1:1" ht="15.75" customHeight="1" x14ac:dyDescent="0.25">
      <c r="A713" s="314"/>
    </row>
    <row r="714" spans="1:1" ht="15.75" customHeight="1" x14ac:dyDescent="0.25">
      <c r="A714" s="314"/>
    </row>
    <row r="715" spans="1:1" ht="15.75" customHeight="1" x14ac:dyDescent="0.25">
      <c r="A715" s="314"/>
    </row>
    <row r="716" spans="1:1" ht="15.75" customHeight="1" x14ac:dyDescent="0.25">
      <c r="A716" s="314"/>
    </row>
    <row r="717" spans="1:1" ht="15.75" customHeight="1" x14ac:dyDescent="0.25">
      <c r="A717" s="314"/>
    </row>
    <row r="718" spans="1:1" ht="15.75" customHeight="1" x14ac:dyDescent="0.25">
      <c r="A718" s="314"/>
    </row>
    <row r="719" spans="1:1" ht="15.75" customHeight="1" x14ac:dyDescent="0.25">
      <c r="A719" s="314"/>
    </row>
    <row r="720" spans="1:1" ht="15.75" customHeight="1" x14ac:dyDescent="0.25">
      <c r="A720" s="314"/>
    </row>
    <row r="721" spans="1:1" ht="15.75" customHeight="1" x14ac:dyDescent="0.25">
      <c r="A721" s="314"/>
    </row>
    <row r="722" spans="1:1" ht="15.75" customHeight="1" x14ac:dyDescent="0.25">
      <c r="A722" s="314"/>
    </row>
    <row r="723" spans="1:1" ht="15.75" customHeight="1" x14ac:dyDescent="0.25">
      <c r="A723" s="314"/>
    </row>
    <row r="724" spans="1:1" ht="15.75" customHeight="1" x14ac:dyDescent="0.25">
      <c r="A724" s="314"/>
    </row>
    <row r="725" spans="1:1" ht="15.75" customHeight="1" x14ac:dyDescent="0.25">
      <c r="A725" s="314"/>
    </row>
    <row r="726" spans="1:1" ht="15.75" customHeight="1" x14ac:dyDescent="0.25">
      <c r="A726" s="314"/>
    </row>
    <row r="727" spans="1:1" ht="15.75" customHeight="1" x14ac:dyDescent="0.25">
      <c r="A727" s="314"/>
    </row>
    <row r="728" spans="1:1" ht="15.75" customHeight="1" x14ac:dyDescent="0.25">
      <c r="A728" s="314"/>
    </row>
    <row r="729" spans="1:1" ht="15.75" customHeight="1" x14ac:dyDescent="0.25">
      <c r="A729" s="314"/>
    </row>
    <row r="730" spans="1:1" ht="15.75" customHeight="1" x14ac:dyDescent="0.25">
      <c r="A730" s="314"/>
    </row>
    <row r="731" spans="1:1" ht="15.75" customHeight="1" x14ac:dyDescent="0.25">
      <c r="A731" s="314"/>
    </row>
    <row r="732" spans="1:1" ht="15.75" customHeight="1" x14ac:dyDescent="0.25">
      <c r="A732" s="314"/>
    </row>
    <row r="733" spans="1:1" ht="15.75" customHeight="1" x14ac:dyDescent="0.25">
      <c r="A733" s="314"/>
    </row>
    <row r="734" spans="1:1" ht="15.75" customHeight="1" x14ac:dyDescent="0.25">
      <c r="A734" s="314"/>
    </row>
    <row r="735" spans="1:1" ht="15.75" customHeight="1" x14ac:dyDescent="0.25">
      <c r="A735" s="314"/>
    </row>
    <row r="736" spans="1:1" ht="15.75" customHeight="1" x14ac:dyDescent="0.25">
      <c r="A736" s="314"/>
    </row>
    <row r="737" spans="1:1" ht="15.75" customHeight="1" x14ac:dyDescent="0.25">
      <c r="A737" s="314"/>
    </row>
    <row r="738" spans="1:1" ht="15.75" customHeight="1" x14ac:dyDescent="0.25">
      <c r="A738" s="314"/>
    </row>
    <row r="739" spans="1:1" ht="15.75" customHeight="1" x14ac:dyDescent="0.25">
      <c r="A739" s="314"/>
    </row>
    <row r="740" spans="1:1" ht="15.75" customHeight="1" x14ac:dyDescent="0.25">
      <c r="A740" s="314"/>
    </row>
    <row r="741" spans="1:1" ht="15.75" customHeight="1" x14ac:dyDescent="0.25">
      <c r="A741" s="314"/>
    </row>
    <row r="742" spans="1:1" ht="15.75" customHeight="1" x14ac:dyDescent="0.25">
      <c r="A742" s="314"/>
    </row>
    <row r="743" spans="1:1" ht="15.75" customHeight="1" x14ac:dyDescent="0.25">
      <c r="A743" s="314"/>
    </row>
    <row r="744" spans="1:1" ht="15.75" customHeight="1" x14ac:dyDescent="0.25">
      <c r="A744" s="314"/>
    </row>
    <row r="745" spans="1:1" ht="15.75" customHeight="1" x14ac:dyDescent="0.25">
      <c r="A745" s="314"/>
    </row>
    <row r="746" spans="1:1" ht="15.75" customHeight="1" x14ac:dyDescent="0.25">
      <c r="A746" s="314"/>
    </row>
    <row r="747" spans="1:1" ht="15.75" customHeight="1" x14ac:dyDescent="0.25">
      <c r="A747" s="314"/>
    </row>
    <row r="748" spans="1:1" ht="15.75" customHeight="1" x14ac:dyDescent="0.25">
      <c r="A748" s="314"/>
    </row>
    <row r="749" spans="1:1" ht="15.75" customHeight="1" x14ac:dyDescent="0.25">
      <c r="A749" s="314"/>
    </row>
    <row r="750" spans="1:1" ht="15.75" customHeight="1" x14ac:dyDescent="0.25">
      <c r="A750" s="314"/>
    </row>
    <row r="751" spans="1:1" ht="15.75" customHeight="1" x14ac:dyDescent="0.25">
      <c r="A751" s="314"/>
    </row>
    <row r="752" spans="1:1" ht="15.75" customHeight="1" x14ac:dyDescent="0.25">
      <c r="A752" s="314"/>
    </row>
    <row r="753" spans="1:1" ht="15.75" customHeight="1" x14ac:dyDescent="0.25">
      <c r="A753" s="314"/>
    </row>
    <row r="754" spans="1:1" ht="15.75" customHeight="1" x14ac:dyDescent="0.25">
      <c r="A754" s="314"/>
    </row>
    <row r="755" spans="1:1" ht="15.75" customHeight="1" x14ac:dyDescent="0.25">
      <c r="A755" s="314"/>
    </row>
    <row r="756" spans="1:1" ht="15.75" customHeight="1" x14ac:dyDescent="0.25">
      <c r="A756" s="314"/>
    </row>
    <row r="757" spans="1:1" ht="15.75" customHeight="1" x14ac:dyDescent="0.25">
      <c r="A757" s="314"/>
    </row>
    <row r="758" spans="1:1" ht="15.75" customHeight="1" x14ac:dyDescent="0.25">
      <c r="A758" s="314"/>
    </row>
    <row r="759" spans="1:1" ht="15.75" customHeight="1" x14ac:dyDescent="0.25">
      <c r="A759" s="314"/>
    </row>
    <row r="760" spans="1:1" ht="15.75" customHeight="1" x14ac:dyDescent="0.25">
      <c r="A760" s="314"/>
    </row>
    <row r="761" spans="1:1" ht="15.75" customHeight="1" x14ac:dyDescent="0.25">
      <c r="A761" s="314"/>
    </row>
    <row r="762" spans="1:1" ht="15.75" customHeight="1" x14ac:dyDescent="0.25">
      <c r="A762" s="314"/>
    </row>
    <row r="763" spans="1:1" ht="15.75" customHeight="1" x14ac:dyDescent="0.25">
      <c r="A763" s="314"/>
    </row>
    <row r="764" spans="1:1" ht="15.75" customHeight="1" x14ac:dyDescent="0.25">
      <c r="A764" s="314"/>
    </row>
    <row r="765" spans="1:1" ht="15.75" customHeight="1" x14ac:dyDescent="0.25">
      <c r="A765" s="314"/>
    </row>
    <row r="766" spans="1:1" ht="15.75" customHeight="1" x14ac:dyDescent="0.25">
      <c r="A766" s="314"/>
    </row>
    <row r="767" spans="1:1" ht="15.75" customHeight="1" x14ac:dyDescent="0.25">
      <c r="A767" s="314"/>
    </row>
    <row r="768" spans="1:1" ht="15.75" customHeight="1" x14ac:dyDescent="0.25">
      <c r="A768" s="314"/>
    </row>
    <row r="769" spans="1:1" ht="15.75" customHeight="1" x14ac:dyDescent="0.25">
      <c r="A769" s="314"/>
    </row>
    <row r="770" spans="1:1" ht="15.75" customHeight="1" x14ac:dyDescent="0.25">
      <c r="A770" s="314"/>
    </row>
    <row r="771" spans="1:1" ht="15.75" customHeight="1" x14ac:dyDescent="0.25">
      <c r="A771" s="314"/>
    </row>
    <row r="772" spans="1:1" ht="15.75" customHeight="1" x14ac:dyDescent="0.25">
      <c r="A772" s="314"/>
    </row>
    <row r="773" spans="1:1" ht="15.75" customHeight="1" x14ac:dyDescent="0.25">
      <c r="A773" s="314"/>
    </row>
    <row r="774" spans="1:1" ht="15.75" customHeight="1" x14ac:dyDescent="0.25">
      <c r="A774" s="314"/>
    </row>
    <row r="775" spans="1:1" ht="15.75" customHeight="1" x14ac:dyDescent="0.25">
      <c r="A775" s="314"/>
    </row>
    <row r="776" spans="1:1" ht="15.75" customHeight="1" x14ac:dyDescent="0.25">
      <c r="A776" s="314"/>
    </row>
    <row r="777" spans="1:1" ht="15.75" customHeight="1" x14ac:dyDescent="0.25">
      <c r="A777" s="314"/>
    </row>
    <row r="778" spans="1:1" ht="15.75" customHeight="1" x14ac:dyDescent="0.25">
      <c r="A778" s="314"/>
    </row>
    <row r="779" spans="1:1" ht="15.75" customHeight="1" x14ac:dyDescent="0.25">
      <c r="A779" s="314"/>
    </row>
    <row r="780" spans="1:1" ht="15.75" customHeight="1" x14ac:dyDescent="0.25">
      <c r="A780" s="314"/>
    </row>
    <row r="781" spans="1:1" ht="15.75" customHeight="1" x14ac:dyDescent="0.25">
      <c r="A781" s="314"/>
    </row>
    <row r="782" spans="1:1" ht="15.75" customHeight="1" x14ac:dyDescent="0.25">
      <c r="A782" s="314"/>
    </row>
    <row r="783" spans="1:1" ht="15.75" customHeight="1" x14ac:dyDescent="0.25">
      <c r="A783" s="314"/>
    </row>
    <row r="784" spans="1:1" ht="15.75" customHeight="1" x14ac:dyDescent="0.25">
      <c r="A784" s="314"/>
    </row>
    <row r="785" spans="1:1" ht="15.75" customHeight="1" x14ac:dyDescent="0.25">
      <c r="A785" s="314"/>
    </row>
    <row r="786" spans="1:1" ht="15.75" customHeight="1" x14ac:dyDescent="0.25">
      <c r="A786" s="314"/>
    </row>
    <row r="787" spans="1:1" ht="15.75" customHeight="1" x14ac:dyDescent="0.25">
      <c r="A787" s="314"/>
    </row>
    <row r="788" spans="1:1" ht="15.75" customHeight="1" x14ac:dyDescent="0.25">
      <c r="A788" s="314"/>
    </row>
    <row r="789" spans="1:1" ht="15.75" customHeight="1" x14ac:dyDescent="0.25">
      <c r="A789" s="314"/>
    </row>
    <row r="790" spans="1:1" ht="15.75" customHeight="1" x14ac:dyDescent="0.25">
      <c r="A790" s="314"/>
    </row>
    <row r="791" spans="1:1" ht="15.75" customHeight="1" x14ac:dyDescent="0.25">
      <c r="A791" s="314"/>
    </row>
    <row r="792" spans="1:1" ht="15.75" customHeight="1" x14ac:dyDescent="0.25">
      <c r="A792" s="314"/>
    </row>
    <row r="793" spans="1:1" ht="15.75" customHeight="1" x14ac:dyDescent="0.25">
      <c r="A793" s="314"/>
    </row>
    <row r="794" spans="1:1" ht="15.75" customHeight="1" x14ac:dyDescent="0.25">
      <c r="A794" s="314"/>
    </row>
    <row r="795" spans="1:1" ht="15.75" customHeight="1" x14ac:dyDescent="0.25">
      <c r="A795" s="314"/>
    </row>
    <row r="796" spans="1:1" ht="15.75" customHeight="1" x14ac:dyDescent="0.25">
      <c r="A796" s="314"/>
    </row>
    <row r="797" spans="1:1" ht="15.75" customHeight="1" x14ac:dyDescent="0.25">
      <c r="A797" s="314"/>
    </row>
    <row r="798" spans="1:1" ht="15.75" customHeight="1" x14ac:dyDescent="0.25">
      <c r="A798" s="314"/>
    </row>
    <row r="799" spans="1:1" ht="15.75" customHeight="1" x14ac:dyDescent="0.25">
      <c r="A799" s="314"/>
    </row>
    <row r="800" spans="1:1" ht="15.75" customHeight="1" x14ac:dyDescent="0.25">
      <c r="A800" s="314"/>
    </row>
    <row r="801" spans="1:1" ht="15.75" customHeight="1" x14ac:dyDescent="0.25">
      <c r="A801" s="314"/>
    </row>
    <row r="802" spans="1:1" ht="15.75" customHeight="1" x14ac:dyDescent="0.25">
      <c r="A802" s="314"/>
    </row>
    <row r="803" spans="1:1" ht="15.75" customHeight="1" x14ac:dyDescent="0.25">
      <c r="A803" s="314"/>
    </row>
    <row r="804" spans="1:1" ht="15.75" customHeight="1" x14ac:dyDescent="0.25">
      <c r="A804" s="314"/>
    </row>
    <row r="805" spans="1:1" ht="15.75" customHeight="1" x14ac:dyDescent="0.25">
      <c r="A805" s="314"/>
    </row>
    <row r="806" spans="1:1" ht="15.75" customHeight="1" x14ac:dyDescent="0.25">
      <c r="A806" s="314"/>
    </row>
    <row r="807" spans="1:1" ht="15.75" customHeight="1" x14ac:dyDescent="0.25">
      <c r="A807" s="314"/>
    </row>
    <row r="808" spans="1:1" ht="15.75" customHeight="1" x14ac:dyDescent="0.25">
      <c r="A808" s="314"/>
    </row>
    <row r="809" spans="1:1" ht="15.75" customHeight="1" x14ac:dyDescent="0.25">
      <c r="A809" s="314"/>
    </row>
    <row r="810" spans="1:1" ht="15.75" customHeight="1" x14ac:dyDescent="0.25">
      <c r="A810" s="314"/>
    </row>
    <row r="811" spans="1:1" ht="15.75" customHeight="1" x14ac:dyDescent="0.25">
      <c r="A811" s="314"/>
    </row>
    <row r="812" spans="1:1" ht="15.75" customHeight="1" x14ac:dyDescent="0.25">
      <c r="A812" s="314"/>
    </row>
    <row r="813" spans="1:1" ht="15.75" customHeight="1" x14ac:dyDescent="0.25">
      <c r="A813" s="314"/>
    </row>
    <row r="814" spans="1:1" ht="15.75" customHeight="1" x14ac:dyDescent="0.25">
      <c r="A814" s="314"/>
    </row>
    <row r="815" spans="1:1" ht="15.75" customHeight="1" x14ac:dyDescent="0.25">
      <c r="A815" s="314"/>
    </row>
    <row r="816" spans="1:1" ht="15.75" customHeight="1" x14ac:dyDescent="0.25">
      <c r="A816" s="314"/>
    </row>
    <row r="817" spans="1:1" ht="15.75" customHeight="1" x14ac:dyDescent="0.25">
      <c r="A817" s="314"/>
    </row>
    <row r="818" spans="1:1" ht="15.75" customHeight="1" x14ac:dyDescent="0.25">
      <c r="A818" s="314"/>
    </row>
    <row r="819" spans="1:1" ht="15.75" customHeight="1" x14ac:dyDescent="0.25">
      <c r="A819" s="314"/>
    </row>
    <row r="820" spans="1:1" ht="15.75" customHeight="1" x14ac:dyDescent="0.25">
      <c r="A820" s="314"/>
    </row>
    <row r="821" spans="1:1" ht="15.75" customHeight="1" x14ac:dyDescent="0.25">
      <c r="A821" s="314"/>
    </row>
    <row r="822" spans="1:1" ht="15.75" customHeight="1" x14ac:dyDescent="0.25">
      <c r="A822" s="314"/>
    </row>
    <row r="823" spans="1:1" ht="15.75" customHeight="1" x14ac:dyDescent="0.25">
      <c r="A823" s="314"/>
    </row>
    <row r="824" spans="1:1" ht="15.75" customHeight="1" x14ac:dyDescent="0.25">
      <c r="A824" s="314"/>
    </row>
    <row r="825" spans="1:1" ht="15.75" customHeight="1" x14ac:dyDescent="0.25">
      <c r="A825" s="314"/>
    </row>
    <row r="826" spans="1:1" ht="15.75" customHeight="1" x14ac:dyDescent="0.25">
      <c r="A826" s="314"/>
    </row>
    <row r="827" spans="1:1" ht="15.75" customHeight="1" x14ac:dyDescent="0.25">
      <c r="A827" s="314"/>
    </row>
    <row r="828" spans="1:1" ht="15.75" customHeight="1" x14ac:dyDescent="0.25">
      <c r="A828" s="314"/>
    </row>
    <row r="829" spans="1:1" ht="15.75" customHeight="1" x14ac:dyDescent="0.25">
      <c r="A829" s="314"/>
    </row>
    <row r="830" spans="1:1" ht="15.75" customHeight="1" x14ac:dyDescent="0.25">
      <c r="A830" s="314"/>
    </row>
    <row r="831" spans="1:1" ht="15.75" customHeight="1" x14ac:dyDescent="0.25">
      <c r="A831" s="314"/>
    </row>
    <row r="832" spans="1:1" ht="15.75" customHeight="1" x14ac:dyDescent="0.25">
      <c r="A832" s="314"/>
    </row>
    <row r="833" spans="1:1" ht="15.75" customHeight="1" x14ac:dyDescent="0.25">
      <c r="A833" s="314"/>
    </row>
    <row r="834" spans="1:1" ht="15.75" customHeight="1" x14ac:dyDescent="0.25">
      <c r="A834" s="314"/>
    </row>
    <row r="835" spans="1:1" ht="15.75" customHeight="1" x14ac:dyDescent="0.25">
      <c r="A835" s="314"/>
    </row>
    <row r="836" spans="1:1" ht="15.75" customHeight="1" x14ac:dyDescent="0.25">
      <c r="A836" s="314"/>
    </row>
    <row r="837" spans="1:1" ht="15.75" customHeight="1" x14ac:dyDescent="0.25">
      <c r="A837" s="314"/>
    </row>
    <row r="838" spans="1:1" ht="15.75" customHeight="1" x14ac:dyDescent="0.25">
      <c r="A838" s="314"/>
    </row>
    <row r="839" spans="1:1" ht="15.75" customHeight="1" x14ac:dyDescent="0.25">
      <c r="A839" s="314"/>
    </row>
    <row r="840" spans="1:1" ht="15.75" customHeight="1" x14ac:dyDescent="0.25">
      <c r="A840" s="314"/>
    </row>
    <row r="841" spans="1:1" ht="15.75" customHeight="1" x14ac:dyDescent="0.25">
      <c r="A841" s="314"/>
    </row>
    <row r="842" spans="1:1" ht="15.75" customHeight="1" x14ac:dyDescent="0.25">
      <c r="A842" s="314"/>
    </row>
    <row r="843" spans="1:1" ht="15.75" customHeight="1" x14ac:dyDescent="0.25">
      <c r="A843" s="314"/>
    </row>
    <row r="844" spans="1:1" ht="15.75" customHeight="1" x14ac:dyDescent="0.25">
      <c r="A844" s="314"/>
    </row>
    <row r="845" spans="1:1" ht="15.75" customHeight="1" x14ac:dyDescent="0.25">
      <c r="A845" s="314"/>
    </row>
    <row r="846" spans="1:1" ht="15.75" customHeight="1" x14ac:dyDescent="0.25">
      <c r="A846" s="314"/>
    </row>
    <row r="847" spans="1:1" ht="15.75" customHeight="1" x14ac:dyDescent="0.25">
      <c r="A847" s="314"/>
    </row>
    <row r="848" spans="1:1" ht="15.75" customHeight="1" x14ac:dyDescent="0.25">
      <c r="A848" s="314"/>
    </row>
    <row r="849" spans="1:1" ht="15.75" customHeight="1" x14ac:dyDescent="0.25">
      <c r="A849" s="314"/>
    </row>
    <row r="850" spans="1:1" ht="15.75" customHeight="1" x14ac:dyDescent="0.25">
      <c r="A850" s="314"/>
    </row>
    <row r="851" spans="1:1" ht="15.75" customHeight="1" x14ac:dyDescent="0.25">
      <c r="A851" s="314"/>
    </row>
    <row r="852" spans="1:1" ht="15.75" customHeight="1" x14ac:dyDescent="0.25">
      <c r="A852" s="314"/>
    </row>
    <row r="853" spans="1:1" ht="15.75" customHeight="1" x14ac:dyDescent="0.25">
      <c r="A853" s="314"/>
    </row>
    <row r="854" spans="1:1" ht="15.75" customHeight="1" x14ac:dyDescent="0.25">
      <c r="A854" s="314"/>
    </row>
    <row r="855" spans="1:1" ht="15.75" customHeight="1" x14ac:dyDescent="0.25">
      <c r="A855" s="314"/>
    </row>
    <row r="856" spans="1:1" ht="15.75" customHeight="1" x14ac:dyDescent="0.25">
      <c r="A856" s="314"/>
    </row>
    <row r="857" spans="1:1" ht="15.75" customHeight="1" x14ac:dyDescent="0.25">
      <c r="A857" s="314"/>
    </row>
    <row r="858" spans="1:1" ht="15.75" customHeight="1" x14ac:dyDescent="0.25">
      <c r="A858" s="314"/>
    </row>
    <row r="859" spans="1:1" ht="15.75" customHeight="1" x14ac:dyDescent="0.25">
      <c r="A859" s="314"/>
    </row>
    <row r="860" spans="1:1" ht="15.75" customHeight="1" x14ac:dyDescent="0.25">
      <c r="A860" s="314"/>
    </row>
    <row r="861" spans="1:1" ht="15.75" customHeight="1" x14ac:dyDescent="0.25">
      <c r="A861" s="314"/>
    </row>
    <row r="862" spans="1:1" ht="15.75" customHeight="1" x14ac:dyDescent="0.25">
      <c r="A862" s="314"/>
    </row>
    <row r="863" spans="1:1" ht="15.75" customHeight="1" x14ac:dyDescent="0.25">
      <c r="A863" s="314"/>
    </row>
    <row r="864" spans="1:1" ht="15.75" customHeight="1" x14ac:dyDescent="0.25">
      <c r="A864" s="314"/>
    </row>
    <row r="865" spans="1:1" ht="15.75" customHeight="1" x14ac:dyDescent="0.25">
      <c r="A865" s="314"/>
    </row>
    <row r="866" spans="1:1" ht="15.75" customHeight="1" x14ac:dyDescent="0.25">
      <c r="A866" s="314"/>
    </row>
    <row r="867" spans="1:1" ht="15.75" customHeight="1" x14ac:dyDescent="0.25">
      <c r="A867" s="314"/>
    </row>
    <row r="868" spans="1:1" ht="15.75" customHeight="1" x14ac:dyDescent="0.25">
      <c r="A868" s="314"/>
    </row>
    <row r="869" spans="1:1" ht="15.75" customHeight="1" x14ac:dyDescent="0.25">
      <c r="A869" s="314"/>
    </row>
    <row r="870" spans="1:1" ht="15.75" customHeight="1" x14ac:dyDescent="0.25">
      <c r="A870" s="314"/>
    </row>
    <row r="871" spans="1:1" ht="15.75" customHeight="1" x14ac:dyDescent="0.25">
      <c r="A871" s="314"/>
    </row>
    <row r="872" spans="1:1" ht="15.75" customHeight="1" x14ac:dyDescent="0.25">
      <c r="A872" s="314"/>
    </row>
    <row r="873" spans="1:1" ht="15.75" customHeight="1" x14ac:dyDescent="0.25">
      <c r="A873" s="314"/>
    </row>
    <row r="874" spans="1:1" ht="15.75" customHeight="1" x14ac:dyDescent="0.25">
      <c r="A874" s="314"/>
    </row>
    <row r="875" spans="1:1" ht="15.75" customHeight="1" x14ac:dyDescent="0.25">
      <c r="A875" s="314"/>
    </row>
    <row r="876" spans="1:1" ht="15.75" customHeight="1" x14ac:dyDescent="0.25">
      <c r="A876" s="314"/>
    </row>
    <row r="877" spans="1:1" ht="15.75" customHeight="1" x14ac:dyDescent="0.25">
      <c r="A877" s="314"/>
    </row>
    <row r="878" spans="1:1" ht="15.75" customHeight="1" x14ac:dyDescent="0.25">
      <c r="A878" s="314"/>
    </row>
    <row r="879" spans="1:1" ht="15.75" customHeight="1" x14ac:dyDescent="0.25">
      <c r="A879" s="314"/>
    </row>
    <row r="880" spans="1:1" ht="15.75" customHeight="1" x14ac:dyDescent="0.25">
      <c r="A880" s="314"/>
    </row>
    <row r="881" spans="1:1" ht="15.75" customHeight="1" x14ac:dyDescent="0.25">
      <c r="A881" s="314"/>
    </row>
    <row r="882" spans="1:1" ht="15.75" customHeight="1" x14ac:dyDescent="0.25">
      <c r="A882" s="314"/>
    </row>
    <row r="883" spans="1:1" ht="15.75" customHeight="1" x14ac:dyDescent="0.25">
      <c r="A883" s="314"/>
    </row>
    <row r="884" spans="1:1" ht="15.75" customHeight="1" x14ac:dyDescent="0.25">
      <c r="A884" s="314"/>
    </row>
    <row r="885" spans="1:1" ht="15.75" customHeight="1" x14ac:dyDescent="0.25">
      <c r="A885" s="314"/>
    </row>
    <row r="886" spans="1:1" ht="15.75" customHeight="1" x14ac:dyDescent="0.25">
      <c r="A886" s="314"/>
    </row>
    <row r="887" spans="1:1" ht="15.75" customHeight="1" x14ac:dyDescent="0.25">
      <c r="A887" s="314"/>
    </row>
    <row r="888" spans="1:1" ht="15.75" customHeight="1" x14ac:dyDescent="0.25">
      <c r="A888" s="314"/>
    </row>
    <row r="889" spans="1:1" ht="15.75" customHeight="1" x14ac:dyDescent="0.25">
      <c r="A889" s="314"/>
    </row>
    <row r="890" spans="1:1" ht="15.75" customHeight="1" x14ac:dyDescent="0.25">
      <c r="A890" s="314"/>
    </row>
    <row r="891" spans="1:1" ht="15.75" customHeight="1" x14ac:dyDescent="0.25">
      <c r="A891" s="314"/>
    </row>
    <row r="892" spans="1:1" ht="15.75" customHeight="1" x14ac:dyDescent="0.25">
      <c r="A892" s="314"/>
    </row>
    <row r="893" spans="1:1" ht="15.75" customHeight="1" x14ac:dyDescent="0.25">
      <c r="A893" s="314"/>
    </row>
    <row r="894" spans="1:1" ht="15.75" customHeight="1" x14ac:dyDescent="0.25">
      <c r="A894" s="314"/>
    </row>
    <row r="895" spans="1:1" ht="15.75" customHeight="1" x14ac:dyDescent="0.25">
      <c r="A895" s="314"/>
    </row>
    <row r="896" spans="1:1" ht="15.75" customHeight="1" x14ac:dyDescent="0.25">
      <c r="A896" s="314"/>
    </row>
    <row r="897" spans="1:1" ht="15.75" customHeight="1" x14ac:dyDescent="0.25">
      <c r="A897" s="314"/>
    </row>
    <row r="898" spans="1:1" ht="15.75" customHeight="1" x14ac:dyDescent="0.25">
      <c r="A898" s="314"/>
    </row>
    <row r="899" spans="1:1" ht="15.75" customHeight="1" x14ac:dyDescent="0.25">
      <c r="A899" s="314"/>
    </row>
    <row r="900" spans="1:1" ht="15.75" customHeight="1" x14ac:dyDescent="0.25">
      <c r="A900" s="314"/>
    </row>
    <row r="901" spans="1:1" ht="15.75" customHeight="1" x14ac:dyDescent="0.25">
      <c r="A901" s="314"/>
    </row>
    <row r="902" spans="1:1" ht="15.75" customHeight="1" x14ac:dyDescent="0.25">
      <c r="A902" s="314"/>
    </row>
    <row r="903" spans="1:1" ht="15.75" customHeight="1" x14ac:dyDescent="0.25">
      <c r="A903" s="314"/>
    </row>
    <row r="904" spans="1:1" ht="15.75" customHeight="1" x14ac:dyDescent="0.25">
      <c r="A904" s="314"/>
    </row>
    <row r="905" spans="1:1" ht="15.75" customHeight="1" x14ac:dyDescent="0.25">
      <c r="A905" s="314"/>
    </row>
    <row r="906" spans="1:1" ht="15.75" customHeight="1" x14ac:dyDescent="0.25">
      <c r="A906" s="314"/>
    </row>
    <row r="907" spans="1:1" ht="15.75" customHeight="1" x14ac:dyDescent="0.25">
      <c r="A907" s="314"/>
    </row>
    <row r="908" spans="1:1" ht="15.75" customHeight="1" x14ac:dyDescent="0.25">
      <c r="A908" s="314"/>
    </row>
    <row r="909" spans="1:1" ht="15.75" customHeight="1" x14ac:dyDescent="0.25">
      <c r="A909" s="314"/>
    </row>
    <row r="910" spans="1:1" ht="15.75" customHeight="1" x14ac:dyDescent="0.25">
      <c r="A910" s="314"/>
    </row>
    <row r="911" spans="1:1" ht="15.75" customHeight="1" x14ac:dyDescent="0.25">
      <c r="A911" s="314"/>
    </row>
    <row r="912" spans="1:1" ht="15.75" customHeight="1" x14ac:dyDescent="0.25">
      <c r="A912" s="314"/>
    </row>
    <row r="913" spans="1:1" ht="15.75" customHeight="1" x14ac:dyDescent="0.25">
      <c r="A913" s="314"/>
    </row>
    <row r="914" spans="1:1" ht="15.75" customHeight="1" x14ac:dyDescent="0.25">
      <c r="A914" s="314"/>
    </row>
    <row r="915" spans="1:1" ht="15.75" customHeight="1" x14ac:dyDescent="0.25">
      <c r="A915" s="314"/>
    </row>
    <row r="916" spans="1:1" ht="15.75" customHeight="1" x14ac:dyDescent="0.25">
      <c r="A916" s="314"/>
    </row>
    <row r="917" spans="1:1" ht="15.75" customHeight="1" x14ac:dyDescent="0.25">
      <c r="A917" s="314"/>
    </row>
    <row r="918" spans="1:1" ht="15.75" customHeight="1" x14ac:dyDescent="0.25">
      <c r="A918" s="314"/>
    </row>
    <row r="919" spans="1:1" ht="15.75" customHeight="1" x14ac:dyDescent="0.25">
      <c r="A919" s="314"/>
    </row>
    <row r="920" spans="1:1" ht="15.75" customHeight="1" x14ac:dyDescent="0.25">
      <c r="A920" s="314"/>
    </row>
    <row r="921" spans="1:1" ht="15.75" customHeight="1" x14ac:dyDescent="0.25">
      <c r="A921" s="314"/>
    </row>
    <row r="922" spans="1:1" ht="15.75" customHeight="1" x14ac:dyDescent="0.25">
      <c r="A922" s="314"/>
    </row>
    <row r="923" spans="1:1" ht="15.75" customHeight="1" x14ac:dyDescent="0.25">
      <c r="A923" s="314"/>
    </row>
    <row r="924" spans="1:1" ht="15.75" customHeight="1" x14ac:dyDescent="0.25">
      <c r="A924" s="314"/>
    </row>
    <row r="925" spans="1:1" ht="15.75" customHeight="1" x14ac:dyDescent="0.25">
      <c r="A925" s="314"/>
    </row>
    <row r="926" spans="1:1" ht="15.75" customHeight="1" x14ac:dyDescent="0.25">
      <c r="A926" s="314"/>
    </row>
    <row r="927" spans="1:1" ht="15.75" customHeight="1" x14ac:dyDescent="0.25">
      <c r="A927" s="314"/>
    </row>
    <row r="928" spans="1:1" ht="15.75" customHeight="1" x14ac:dyDescent="0.25">
      <c r="A928" s="314"/>
    </row>
    <row r="929" spans="1:1" ht="15.75" customHeight="1" x14ac:dyDescent="0.25">
      <c r="A929" s="314"/>
    </row>
    <row r="930" spans="1:1" ht="15.75" customHeight="1" x14ac:dyDescent="0.25">
      <c r="A930" s="314"/>
    </row>
    <row r="931" spans="1:1" ht="15.75" customHeight="1" x14ac:dyDescent="0.25">
      <c r="A931" s="314"/>
    </row>
    <row r="932" spans="1:1" ht="15.75" customHeight="1" x14ac:dyDescent="0.25">
      <c r="A932" s="314"/>
    </row>
    <row r="933" spans="1:1" ht="15.75" customHeight="1" x14ac:dyDescent="0.25">
      <c r="A933" s="314"/>
    </row>
    <row r="934" spans="1:1" ht="15.75" customHeight="1" x14ac:dyDescent="0.25">
      <c r="A934" s="314"/>
    </row>
    <row r="935" spans="1:1" ht="15.75" customHeight="1" x14ac:dyDescent="0.25">
      <c r="A935" s="314"/>
    </row>
    <row r="936" spans="1:1" ht="15.75" customHeight="1" x14ac:dyDescent="0.25">
      <c r="A936" s="314"/>
    </row>
    <row r="937" spans="1:1" ht="15.75" customHeight="1" x14ac:dyDescent="0.25">
      <c r="A937" s="314"/>
    </row>
    <row r="938" spans="1:1" ht="15.75" customHeight="1" x14ac:dyDescent="0.25">
      <c r="A938" s="314"/>
    </row>
    <row r="939" spans="1:1" ht="15.75" customHeight="1" x14ac:dyDescent="0.25">
      <c r="A939" s="314"/>
    </row>
    <row r="940" spans="1:1" ht="15.75" customHeight="1" x14ac:dyDescent="0.25">
      <c r="A940" s="314"/>
    </row>
    <row r="941" spans="1:1" ht="15.75" customHeight="1" x14ac:dyDescent="0.25">
      <c r="A941" s="314"/>
    </row>
    <row r="942" spans="1:1" ht="15.75" customHeight="1" x14ac:dyDescent="0.25">
      <c r="A942" s="314"/>
    </row>
    <row r="943" spans="1:1" ht="15.75" customHeight="1" x14ac:dyDescent="0.25">
      <c r="A943" s="314"/>
    </row>
    <row r="944" spans="1:1" ht="15.75" customHeight="1" x14ac:dyDescent="0.25">
      <c r="A944" s="314"/>
    </row>
    <row r="945" spans="1:1" ht="15.75" customHeight="1" x14ac:dyDescent="0.25">
      <c r="A945" s="314"/>
    </row>
    <row r="946" spans="1:1" ht="15.75" customHeight="1" x14ac:dyDescent="0.25">
      <c r="A946" s="314"/>
    </row>
    <row r="947" spans="1:1" ht="15.75" customHeight="1" x14ac:dyDescent="0.25">
      <c r="A947" s="314"/>
    </row>
    <row r="948" spans="1:1" ht="15.75" customHeight="1" x14ac:dyDescent="0.25">
      <c r="A948" s="314"/>
    </row>
    <row r="949" spans="1:1" ht="15.75" customHeight="1" x14ac:dyDescent="0.25">
      <c r="A949" s="314"/>
    </row>
    <row r="950" spans="1:1" ht="15.75" customHeight="1" x14ac:dyDescent="0.25">
      <c r="A950" s="314"/>
    </row>
    <row r="951" spans="1:1" ht="15.75" customHeight="1" x14ac:dyDescent="0.25">
      <c r="A951" s="314"/>
    </row>
    <row r="952" spans="1:1" ht="15.75" customHeight="1" x14ac:dyDescent="0.25">
      <c r="A952" s="314"/>
    </row>
    <row r="953" spans="1:1" ht="15.75" customHeight="1" x14ac:dyDescent="0.25">
      <c r="A953" s="314"/>
    </row>
    <row r="954" spans="1:1" ht="15.75" customHeight="1" x14ac:dyDescent="0.25">
      <c r="A954" s="314"/>
    </row>
    <row r="955" spans="1:1" ht="15.75" customHeight="1" x14ac:dyDescent="0.25">
      <c r="A955" s="314"/>
    </row>
    <row r="956" spans="1:1" ht="15.75" customHeight="1" x14ac:dyDescent="0.25">
      <c r="A956" s="314"/>
    </row>
    <row r="957" spans="1:1" ht="15.75" customHeight="1" x14ac:dyDescent="0.25">
      <c r="A957" s="314"/>
    </row>
    <row r="958" spans="1:1" ht="15.75" customHeight="1" x14ac:dyDescent="0.25">
      <c r="A958" s="314"/>
    </row>
    <row r="959" spans="1:1" ht="15.75" customHeight="1" x14ac:dyDescent="0.25">
      <c r="A959" s="314"/>
    </row>
    <row r="960" spans="1:1" ht="15.75" customHeight="1" x14ac:dyDescent="0.25">
      <c r="A960" s="314"/>
    </row>
    <row r="961" spans="1:1" ht="15.75" customHeight="1" x14ac:dyDescent="0.25">
      <c r="A961" s="314"/>
    </row>
    <row r="962" spans="1:1" ht="15.75" customHeight="1" x14ac:dyDescent="0.25">
      <c r="A962" s="314"/>
    </row>
    <row r="963" spans="1:1" ht="15.75" customHeight="1" x14ac:dyDescent="0.25">
      <c r="A963" s="314"/>
    </row>
    <row r="964" spans="1:1" ht="15.75" customHeight="1" x14ac:dyDescent="0.25">
      <c r="A964" s="314"/>
    </row>
    <row r="965" spans="1:1" ht="15.75" customHeight="1" x14ac:dyDescent="0.25">
      <c r="A965" s="314"/>
    </row>
    <row r="966" spans="1:1" ht="15.75" customHeight="1" x14ac:dyDescent="0.25">
      <c r="A966" s="314"/>
    </row>
    <row r="967" spans="1:1" ht="15.75" customHeight="1" x14ac:dyDescent="0.25">
      <c r="A967" s="314"/>
    </row>
    <row r="968" spans="1:1" ht="15.75" customHeight="1" x14ac:dyDescent="0.25">
      <c r="A968" s="314"/>
    </row>
    <row r="969" spans="1:1" ht="15.75" customHeight="1" x14ac:dyDescent="0.25">
      <c r="A969" s="314"/>
    </row>
    <row r="970" spans="1:1" ht="15.75" customHeight="1" x14ac:dyDescent="0.25">
      <c r="A970" s="314"/>
    </row>
    <row r="971" spans="1:1" ht="15.75" customHeight="1" x14ac:dyDescent="0.25">
      <c r="A971" s="314"/>
    </row>
    <row r="972" spans="1:1" ht="15.75" customHeight="1" x14ac:dyDescent="0.25">
      <c r="A972" s="314"/>
    </row>
    <row r="973" spans="1:1" ht="15.75" customHeight="1" x14ac:dyDescent="0.25">
      <c r="A973" s="314"/>
    </row>
    <row r="974" spans="1:1" ht="15.75" customHeight="1" x14ac:dyDescent="0.25">
      <c r="A974" s="314"/>
    </row>
    <row r="975" spans="1:1" ht="15.75" customHeight="1" x14ac:dyDescent="0.25">
      <c r="A975" s="314"/>
    </row>
    <row r="976" spans="1:1" ht="15.75" customHeight="1" x14ac:dyDescent="0.25">
      <c r="A976" s="314"/>
    </row>
    <row r="977" spans="1:1" ht="15.75" customHeight="1" x14ac:dyDescent="0.25">
      <c r="A977" s="314"/>
    </row>
    <row r="978" spans="1:1" ht="15.75" customHeight="1" x14ac:dyDescent="0.25">
      <c r="A978" s="314"/>
    </row>
    <row r="979" spans="1:1" ht="15.75" customHeight="1" x14ac:dyDescent="0.25">
      <c r="A979" s="314"/>
    </row>
    <row r="980" spans="1:1" ht="15.75" customHeight="1" x14ac:dyDescent="0.25">
      <c r="A980" s="314"/>
    </row>
    <row r="981" spans="1:1" ht="15.75" customHeight="1" x14ac:dyDescent="0.25">
      <c r="A981" s="314"/>
    </row>
    <row r="982" spans="1:1" ht="15.75" customHeight="1" x14ac:dyDescent="0.25">
      <c r="A982" s="314"/>
    </row>
    <row r="983" spans="1:1" ht="15.75" customHeight="1" x14ac:dyDescent="0.25">
      <c r="A983" s="314"/>
    </row>
    <row r="984" spans="1:1" ht="15.75" customHeight="1" x14ac:dyDescent="0.25">
      <c r="A984" s="314"/>
    </row>
    <row r="985" spans="1:1" ht="15.75" customHeight="1" x14ac:dyDescent="0.25">
      <c r="A985" s="314"/>
    </row>
    <row r="986" spans="1:1" ht="15.75" customHeight="1" x14ac:dyDescent="0.25">
      <c r="A986" s="314"/>
    </row>
    <row r="987" spans="1:1" ht="15.75" customHeight="1" x14ac:dyDescent="0.25">
      <c r="A987" s="314"/>
    </row>
    <row r="988" spans="1:1" ht="15.75" customHeight="1" x14ac:dyDescent="0.25">
      <c r="A988" s="314"/>
    </row>
    <row r="989" spans="1:1" ht="15.75" customHeight="1" x14ac:dyDescent="0.25">
      <c r="A989" s="314"/>
    </row>
    <row r="990" spans="1:1" ht="15.75" customHeight="1" x14ac:dyDescent="0.25">
      <c r="A990" s="314"/>
    </row>
    <row r="991" spans="1:1" ht="15.75" customHeight="1" x14ac:dyDescent="0.25">
      <c r="A991" s="314"/>
    </row>
    <row r="992" spans="1:1" ht="15.75" customHeight="1" x14ac:dyDescent="0.25">
      <c r="A992" s="314"/>
    </row>
    <row r="993" spans="1:1" ht="15.75" customHeight="1" x14ac:dyDescent="0.25">
      <c r="A993" s="314"/>
    </row>
    <row r="994" spans="1:1" ht="15.75" customHeight="1" x14ac:dyDescent="0.25">
      <c r="A994" s="314"/>
    </row>
    <row r="995" spans="1:1" ht="15.75" customHeight="1" x14ac:dyDescent="0.25">
      <c r="A995" s="314"/>
    </row>
    <row r="996" spans="1:1" ht="15.75" customHeight="1" x14ac:dyDescent="0.25">
      <c r="A996" s="314"/>
    </row>
    <row r="997" spans="1:1" ht="15.75" customHeight="1" x14ac:dyDescent="0.25">
      <c r="A997" s="314"/>
    </row>
    <row r="998" spans="1:1" ht="15.75" customHeight="1" x14ac:dyDescent="0.25">
      <c r="A998" s="314"/>
    </row>
    <row r="999" spans="1:1" ht="15.75" customHeight="1" x14ac:dyDescent="0.25">
      <c r="A999" s="314"/>
    </row>
    <row r="1000" spans="1:1" ht="15.75" customHeight="1" x14ac:dyDescent="0.25">
      <c r="A1000" s="314"/>
    </row>
  </sheetData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Z1000"/>
  <sheetViews>
    <sheetView workbookViewId="0"/>
  </sheetViews>
  <sheetFormatPr baseColWidth="10" defaultColWidth="14.42578125" defaultRowHeight="15" customHeight="1" x14ac:dyDescent="0.25"/>
  <cols>
    <col min="1" max="1" width="10" customWidth="1"/>
    <col min="2" max="2" width="12.7109375" customWidth="1"/>
    <col min="3" max="3" width="42.7109375" customWidth="1"/>
    <col min="4" max="4" width="10.7109375" customWidth="1"/>
    <col min="5" max="5" width="11" customWidth="1"/>
    <col min="6" max="6" width="20.140625" customWidth="1"/>
    <col min="7" max="7" width="14" customWidth="1"/>
    <col min="8" max="14" width="11" customWidth="1"/>
    <col min="15" max="26" width="9" customWidth="1"/>
  </cols>
  <sheetData>
    <row r="1" spans="1:26" ht="12.75" customHeight="1" x14ac:dyDescent="0.25">
      <c r="A1" s="1"/>
      <c r="B1" s="149"/>
      <c r="C1" s="149"/>
      <c r="D1" s="14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49"/>
      <c r="C2" s="149"/>
      <c r="D2" s="14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49"/>
      <c r="C3" s="149"/>
      <c r="D3" s="14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49"/>
      <c r="C4" s="149"/>
      <c r="D4" s="14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49"/>
      <c r="C5" s="149"/>
      <c r="D5" s="149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1"/>
      <c r="B6" s="149"/>
      <c r="C6" s="149"/>
      <c r="D6" s="149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5">
      <c r="A7" s="151"/>
      <c r="B7" s="151"/>
      <c r="C7" s="151"/>
      <c r="D7" s="151"/>
      <c r="E7" s="151"/>
      <c r="F7" s="151"/>
      <c r="G7" s="151"/>
    </row>
    <row r="8" spans="1:26" ht="15.75" customHeight="1" x14ac:dyDescent="0.25">
      <c r="B8" s="19" t="str">
        <f>+indicadores!A8</f>
        <v>ORDENANZA N° 7091/2020</v>
      </c>
    </row>
    <row r="9" spans="1:26" ht="18.75" customHeight="1" x14ac:dyDescent="0.25">
      <c r="A9" s="428" t="s">
        <v>763</v>
      </c>
      <c r="B9" s="372"/>
      <c r="C9" s="372"/>
      <c r="D9" s="372"/>
      <c r="E9" s="372"/>
      <c r="F9" s="372"/>
      <c r="G9" s="372"/>
    </row>
    <row r="10" spans="1:26" ht="18.75" customHeight="1" x14ac:dyDescent="0.25">
      <c r="A10" s="295"/>
      <c r="B10" s="295"/>
      <c r="C10" s="295"/>
      <c r="D10" s="295"/>
      <c r="E10" s="295"/>
      <c r="F10" s="295"/>
      <c r="G10" s="295"/>
    </row>
    <row r="11" spans="1:26" ht="22.5" customHeight="1" x14ac:dyDescent="0.25">
      <c r="A11" s="429" t="s">
        <v>764</v>
      </c>
      <c r="B11" s="372"/>
      <c r="C11" s="372"/>
      <c r="D11" s="372"/>
      <c r="E11" s="372"/>
      <c r="F11" s="372"/>
      <c r="G11" s="372"/>
      <c r="H11" s="296"/>
      <c r="I11" s="296"/>
    </row>
    <row r="12" spans="1:26" ht="18.75" customHeight="1" x14ac:dyDescent="0.25">
      <c r="A12" s="429" t="s">
        <v>765</v>
      </c>
      <c r="B12" s="372"/>
      <c r="C12" s="372"/>
      <c r="D12" s="372"/>
      <c r="E12" s="372"/>
      <c r="F12" s="372"/>
      <c r="G12" s="372"/>
      <c r="H12" s="296"/>
      <c r="I12" s="296"/>
    </row>
    <row r="13" spans="1:26" ht="18.75" customHeight="1" x14ac:dyDescent="0.25">
      <c r="A13" s="429" t="s">
        <v>766</v>
      </c>
      <c r="B13" s="372"/>
      <c r="C13" s="372"/>
      <c r="D13" s="372"/>
      <c r="E13" s="372"/>
      <c r="F13" s="372"/>
      <c r="G13" s="372"/>
      <c r="H13" s="296"/>
      <c r="I13" s="296"/>
    </row>
    <row r="14" spans="1:26" ht="18.75" customHeight="1" x14ac:dyDescent="0.25">
      <c r="A14" s="429" t="s">
        <v>767</v>
      </c>
      <c r="B14" s="372"/>
      <c r="C14" s="372"/>
      <c r="D14" s="372"/>
      <c r="E14" s="372"/>
      <c r="F14" s="372"/>
      <c r="G14" s="372"/>
      <c r="H14" s="296"/>
      <c r="I14" s="296"/>
    </row>
    <row r="15" spans="1:26" ht="18.75" customHeight="1" x14ac:dyDescent="0.25">
      <c r="A15" s="429" t="s">
        <v>768</v>
      </c>
      <c r="B15" s="372"/>
      <c r="C15" s="372"/>
      <c r="D15" s="372"/>
      <c r="E15" s="372"/>
      <c r="F15" s="372"/>
      <c r="G15" s="372"/>
      <c r="H15" s="296"/>
      <c r="I15" s="296"/>
    </row>
    <row r="16" spans="1:26" ht="18.75" customHeight="1" x14ac:dyDescent="0.25">
      <c r="A16" s="429" t="s">
        <v>769</v>
      </c>
      <c r="B16" s="372"/>
      <c r="C16" s="372"/>
      <c r="D16" s="372"/>
      <c r="E16" s="372"/>
      <c r="F16" s="372"/>
      <c r="G16" s="372"/>
      <c r="H16" s="296"/>
      <c r="I16" s="296"/>
    </row>
    <row r="17" spans="1:14" x14ac:dyDescent="0.25">
      <c r="A17" s="427"/>
      <c r="B17" s="372"/>
      <c r="C17" s="372"/>
      <c r="D17" s="372"/>
      <c r="E17" s="372"/>
      <c r="F17" s="372"/>
      <c r="G17" s="372"/>
      <c r="H17" s="297"/>
      <c r="I17" s="427"/>
      <c r="J17" s="372"/>
      <c r="K17" s="372"/>
      <c r="L17" s="372"/>
      <c r="M17" s="372"/>
      <c r="N17" s="372"/>
    </row>
    <row r="18" spans="1:14" ht="16.5" customHeight="1" x14ac:dyDescent="0.25">
      <c r="A18" s="298"/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</row>
    <row r="19" spans="1:14" ht="15.75" customHeight="1" x14ac:dyDescent="0.25">
      <c r="A19" s="299" t="s">
        <v>770</v>
      </c>
      <c r="B19" s="300" t="s">
        <v>771</v>
      </c>
      <c r="C19" s="301" t="s">
        <v>772</v>
      </c>
      <c r="D19" s="301" t="s">
        <v>773</v>
      </c>
      <c r="E19" s="302" t="s">
        <v>774</v>
      </c>
      <c r="F19" s="303" t="s">
        <v>775</v>
      </c>
      <c r="G19" s="300" t="s">
        <v>776</v>
      </c>
    </row>
    <row r="20" spans="1:14" ht="19.5" customHeight="1" x14ac:dyDescent="0.25">
      <c r="A20" s="304">
        <v>1</v>
      </c>
      <c r="B20" s="305" t="s">
        <v>777</v>
      </c>
      <c r="C20" s="306" t="s">
        <v>778</v>
      </c>
      <c r="D20" s="307" t="s">
        <v>779</v>
      </c>
      <c r="E20" s="308">
        <v>1456</v>
      </c>
      <c r="F20" s="309" t="s">
        <v>780</v>
      </c>
      <c r="G20" s="310">
        <v>5318182</v>
      </c>
    </row>
    <row r="21" spans="1:14" ht="19.5" customHeight="1" x14ac:dyDescent="0.25">
      <c r="A21" s="304">
        <v>2</v>
      </c>
      <c r="B21" s="305" t="s">
        <v>781</v>
      </c>
      <c r="C21" s="306" t="s">
        <v>782</v>
      </c>
      <c r="D21" s="307" t="s">
        <v>783</v>
      </c>
      <c r="E21" s="308">
        <v>1332</v>
      </c>
      <c r="F21" s="309" t="s">
        <v>784</v>
      </c>
      <c r="G21" s="310">
        <v>13707926</v>
      </c>
    </row>
    <row r="22" spans="1:14" ht="19.5" customHeight="1" x14ac:dyDescent="0.25">
      <c r="A22" s="304">
        <v>3</v>
      </c>
      <c r="B22" s="305" t="s">
        <v>785</v>
      </c>
      <c r="C22" s="306" t="s">
        <v>786</v>
      </c>
      <c r="D22" s="307" t="s">
        <v>787</v>
      </c>
      <c r="E22" s="308">
        <v>1028</v>
      </c>
      <c r="F22" s="309" t="s">
        <v>784</v>
      </c>
      <c r="G22" s="310">
        <v>14055979</v>
      </c>
    </row>
    <row r="23" spans="1:14" ht="19.5" customHeight="1" x14ac:dyDescent="0.25">
      <c r="A23" s="304">
        <v>4</v>
      </c>
      <c r="B23" s="305" t="s">
        <v>777</v>
      </c>
      <c r="C23" s="306" t="s">
        <v>788</v>
      </c>
      <c r="D23" s="307" t="s">
        <v>789</v>
      </c>
      <c r="E23" s="308">
        <v>957</v>
      </c>
      <c r="F23" s="309" t="s">
        <v>780</v>
      </c>
      <c r="G23" s="310">
        <v>1772727</v>
      </c>
    </row>
    <row r="24" spans="1:14" ht="19.5" customHeight="1" x14ac:dyDescent="0.25">
      <c r="A24" s="304">
        <v>5</v>
      </c>
      <c r="B24" s="305" t="s">
        <v>790</v>
      </c>
      <c r="C24" s="306" t="s">
        <v>791</v>
      </c>
      <c r="D24" s="307" t="s">
        <v>792</v>
      </c>
      <c r="E24" s="308">
        <v>950</v>
      </c>
      <c r="F24" s="309" t="s">
        <v>784</v>
      </c>
      <c r="G24" s="310">
        <v>16063976</v>
      </c>
    </row>
    <row r="25" spans="1:14" ht="19.5" customHeight="1" x14ac:dyDescent="0.25">
      <c r="A25" s="304">
        <v>6</v>
      </c>
      <c r="B25" s="305" t="s">
        <v>777</v>
      </c>
      <c r="C25" s="306" t="s">
        <v>793</v>
      </c>
      <c r="D25" s="307" t="s">
        <v>794</v>
      </c>
      <c r="E25" s="308">
        <v>848</v>
      </c>
      <c r="F25" s="309" t="s">
        <v>784</v>
      </c>
      <c r="G25" s="310">
        <v>6693323</v>
      </c>
    </row>
    <row r="26" spans="1:14" ht="19.5" customHeight="1" x14ac:dyDescent="0.25">
      <c r="A26" s="304"/>
      <c r="B26" s="305"/>
      <c r="C26" s="306"/>
      <c r="D26" s="307"/>
      <c r="E26" s="308"/>
      <c r="F26" s="309"/>
      <c r="G26" s="311"/>
    </row>
    <row r="27" spans="1:14" ht="15.75" customHeight="1" x14ac:dyDescent="0.25">
      <c r="A27" s="424" t="s">
        <v>234</v>
      </c>
      <c r="B27" s="425"/>
      <c r="C27" s="425"/>
      <c r="D27" s="425"/>
      <c r="E27" s="425"/>
      <c r="F27" s="426"/>
      <c r="G27" s="312">
        <f>SUM(G20:G26)</f>
        <v>57612113</v>
      </c>
    </row>
    <row r="28" spans="1:14" ht="15.75" customHeight="1" x14ac:dyDescent="0.25"/>
    <row r="29" spans="1:14" ht="15.75" customHeight="1" x14ac:dyDescent="0.25"/>
    <row r="30" spans="1:14" ht="15.75" customHeight="1" x14ac:dyDescent="0.25"/>
    <row r="31" spans="1:14" ht="15.75" customHeight="1" x14ac:dyDescent="0.25"/>
    <row r="32" spans="1:14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0">
    <mergeCell ref="A27:F27"/>
    <mergeCell ref="A17:G17"/>
    <mergeCell ref="I17:N17"/>
    <mergeCell ref="A9:G9"/>
    <mergeCell ref="A11:G11"/>
    <mergeCell ref="A12:G12"/>
    <mergeCell ref="A13:G13"/>
    <mergeCell ref="A14:G14"/>
    <mergeCell ref="A15:G15"/>
    <mergeCell ref="A16:G16"/>
  </mergeCells>
  <pageMargins left="0.7" right="0.7" top="0.75" bottom="0.75" header="0" footer="0"/>
  <pageSetup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/>
  </sheetViews>
  <sheetFormatPr baseColWidth="10" defaultColWidth="14.42578125" defaultRowHeight="15" customHeight="1" x14ac:dyDescent="0.25"/>
  <cols>
    <col min="1" max="1" width="14.28515625" customWidth="1"/>
    <col min="2" max="2" width="6.85546875" customWidth="1"/>
    <col min="3" max="3" width="37.140625" customWidth="1"/>
    <col min="4" max="4" width="17.28515625" customWidth="1"/>
    <col min="5" max="7" width="11" customWidth="1"/>
    <col min="8" max="8" width="11.5703125" customWidth="1"/>
    <col min="9" max="9" width="13.140625" customWidth="1"/>
    <col min="10" max="10" width="11" customWidth="1"/>
    <col min="11" max="11" width="14.140625" customWidth="1"/>
    <col min="12" max="26" width="9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49"/>
      <c r="I1" s="60"/>
      <c r="J1" s="1"/>
      <c r="K1" s="34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49"/>
      <c r="I2" s="60"/>
      <c r="J2" s="1"/>
      <c r="K2" s="34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49"/>
      <c r="I3" s="60"/>
      <c r="J3" s="1"/>
      <c r="K3" s="34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25">
      <c r="A4" s="1"/>
      <c r="B4" s="6"/>
      <c r="C4" s="6"/>
      <c r="D4" s="6"/>
      <c r="E4" s="1"/>
      <c r="F4" s="1"/>
      <c r="G4" s="1"/>
      <c r="H4" s="149"/>
      <c r="I4" s="60"/>
      <c r="J4" s="1"/>
      <c r="K4" s="34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25">
      <c r="H5" s="110"/>
      <c r="I5" s="62"/>
      <c r="K5" s="345"/>
    </row>
    <row r="6" spans="1:26" x14ac:dyDescent="0.25">
      <c r="A6" s="8"/>
      <c r="B6" s="8"/>
      <c r="C6" s="8" t="str">
        <f>+resgral!A7</f>
        <v>ORDENANZA N° 7091/2020</v>
      </c>
      <c r="D6" s="8"/>
      <c r="E6" s="8"/>
      <c r="F6" s="8"/>
      <c r="G6" s="8"/>
      <c r="H6" s="175"/>
      <c r="I6" s="65"/>
      <c r="J6" s="8"/>
      <c r="K6" s="3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x14ac:dyDescent="0.25">
      <c r="C7" s="374" t="s">
        <v>1165</v>
      </c>
      <c r="D7" s="372"/>
      <c r="H7" s="110"/>
      <c r="I7" s="62"/>
      <c r="K7" s="345"/>
    </row>
    <row r="8" spans="1:26" x14ac:dyDescent="0.25">
      <c r="C8" s="374" t="s">
        <v>233</v>
      </c>
      <c r="D8" s="372"/>
      <c r="H8" s="110"/>
      <c r="I8" s="62"/>
      <c r="K8" s="345"/>
    </row>
    <row r="9" spans="1:26" x14ac:dyDescent="0.25">
      <c r="B9" s="371" t="s">
        <v>1166</v>
      </c>
      <c r="C9" s="372"/>
      <c r="D9" s="372"/>
      <c r="H9" s="110"/>
      <c r="I9" s="62"/>
      <c r="K9" s="345"/>
    </row>
    <row r="10" spans="1:26" x14ac:dyDescent="0.25">
      <c r="H10" s="110"/>
      <c r="I10" s="62"/>
      <c r="K10" s="345"/>
    </row>
    <row r="11" spans="1:26" x14ac:dyDescent="0.25">
      <c r="A11" s="12"/>
      <c r="B11" s="346" t="s">
        <v>68</v>
      </c>
      <c r="C11" s="346" t="s">
        <v>272</v>
      </c>
      <c r="D11" s="346" t="s">
        <v>234</v>
      </c>
      <c r="E11" s="12"/>
      <c r="F11" s="12"/>
      <c r="G11" s="12"/>
      <c r="H11" s="12"/>
      <c r="I11" s="101"/>
      <c r="J11" s="12"/>
      <c r="K11" s="345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x14ac:dyDescent="0.25">
      <c r="D12" s="110"/>
      <c r="H12" s="110"/>
      <c r="I12" s="62"/>
      <c r="K12" s="345"/>
    </row>
    <row r="13" spans="1:26" x14ac:dyDescent="0.25">
      <c r="A13" s="120"/>
      <c r="B13" s="127" t="s">
        <v>79</v>
      </c>
      <c r="C13" s="8" t="s">
        <v>274</v>
      </c>
      <c r="D13" s="347">
        <f>+'INT B'!C14+'GOB B'!C14+'HAC B'!C14+'OBRAS B'!C14+'LEG TEC B'!C14+'ESPEC B'!C14+'OJURIS B'!D14</f>
        <v>221779727</v>
      </c>
      <c r="E13" s="120"/>
      <c r="F13" s="120"/>
      <c r="G13" s="120"/>
      <c r="H13" s="348"/>
      <c r="I13" s="138"/>
      <c r="J13" s="120"/>
      <c r="K13" s="345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x14ac:dyDescent="0.25">
      <c r="B14" s="127" t="s">
        <v>82</v>
      </c>
      <c r="C14" s="8" t="s">
        <v>275</v>
      </c>
      <c r="D14" s="347">
        <f>+'INT B'!C15+'GOB B'!C15+'HAC B'!C15+'OBRAS B'!C15+'LEG TEC B'!C15+'ESPEC B'!C15+'OJURIS B'!D15</f>
        <v>67334020</v>
      </c>
      <c r="H14" s="110"/>
      <c r="I14" s="62"/>
      <c r="K14" s="345"/>
    </row>
    <row r="15" spans="1:26" x14ac:dyDescent="0.25">
      <c r="A15" s="8"/>
      <c r="B15" s="127" t="s">
        <v>84</v>
      </c>
      <c r="C15" s="8" t="s">
        <v>276</v>
      </c>
      <c r="D15" s="347">
        <f>+'INT B'!C16+'GOB B'!C16+'HAC B'!C16+'OBRAS B'!C16+'LEG TEC B'!C16+'ESPEC B'!C16+'OJURIS B'!D16</f>
        <v>88377687</v>
      </c>
      <c r="E15" s="8"/>
      <c r="F15" s="8"/>
      <c r="G15" s="8"/>
      <c r="H15" s="175"/>
      <c r="I15" s="65"/>
      <c r="J15" s="8"/>
      <c r="K15" s="3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x14ac:dyDescent="0.25">
      <c r="A16" s="8"/>
      <c r="B16" s="127" t="s">
        <v>86</v>
      </c>
      <c r="C16" s="8" t="s">
        <v>1167</v>
      </c>
      <c r="D16" s="347">
        <f>+'INT B'!C17+'GOB B'!C17+'HAC B'!C17+'OBRAS B'!C17+'LEG TEC B'!C17+'ESPEC B'!C17+'OJURIS B'!D17</f>
        <v>29105664</v>
      </c>
      <c r="E16" s="8"/>
      <c r="F16" s="8"/>
      <c r="G16" s="8"/>
      <c r="H16" s="175"/>
      <c r="I16" s="65"/>
      <c r="J16" s="8"/>
      <c r="K16" s="3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B17" s="127" t="s">
        <v>88</v>
      </c>
      <c r="C17" s="8" t="s">
        <v>278</v>
      </c>
      <c r="D17" s="347">
        <f>+'INT B'!C18+'GOB B'!C18+'HAC B'!C18+'OBRAS B'!C18+'LEG TEC B'!C18+'ESPEC B'!C18+'OJURIS B'!D18</f>
        <v>138796223</v>
      </c>
      <c r="H17" s="110"/>
      <c r="I17" s="62"/>
      <c r="K17" s="345"/>
    </row>
    <row r="18" spans="1:26" x14ac:dyDescent="0.25">
      <c r="B18" s="127" t="s">
        <v>90</v>
      </c>
      <c r="C18" s="8" t="s">
        <v>1168</v>
      </c>
      <c r="D18" s="347">
        <f>+'INT B'!C19+'GOB B'!C19+'HAC B'!C19+'OBRAS B'!C19+'LEG TEC B'!C19+'ESPEC B'!C19+'OJURIS B'!D19</f>
        <v>18320446</v>
      </c>
      <c r="H18" s="110"/>
      <c r="I18" s="62"/>
      <c r="K18" s="345"/>
    </row>
    <row r="19" spans="1:26" x14ac:dyDescent="0.25">
      <c r="B19" s="127" t="s">
        <v>165</v>
      </c>
      <c r="C19" s="8" t="s">
        <v>280</v>
      </c>
      <c r="D19" s="347">
        <f>+'INT B'!C20+'GOB B'!C20+'HAC B'!C20+'OBRAS B'!C20+'LEG TEC B'!C20+'ESPEC B'!C20+'OJURIS B'!D20</f>
        <v>68844742</v>
      </c>
      <c r="H19" s="110"/>
      <c r="I19" s="62"/>
      <c r="K19" s="345"/>
    </row>
    <row r="20" spans="1:26" x14ac:dyDescent="0.25">
      <c r="B20" s="127" t="s">
        <v>92</v>
      </c>
      <c r="C20" s="8" t="s">
        <v>281</v>
      </c>
      <c r="D20" s="347">
        <f>+'INT B'!C21+'GOB B'!C21+'HAC B'!C21+'OBRAS B'!C21+'LEG TEC B'!C21+'ESPEC B'!C21+'OJURIS B'!D21</f>
        <v>10812008</v>
      </c>
      <c r="H20" s="110"/>
      <c r="I20" s="62"/>
      <c r="K20" s="345"/>
    </row>
    <row r="21" spans="1:26" ht="15.75" customHeight="1" x14ac:dyDescent="0.25">
      <c r="A21" s="19"/>
      <c r="B21" s="127" t="s">
        <v>131</v>
      </c>
      <c r="C21" s="8" t="s">
        <v>1169</v>
      </c>
      <c r="D21" s="347">
        <f>+'INT B'!C22+'GOB B'!C22+'HAC B'!C22+'OBRAS B'!C22+'LEG TEC B'!C22+'ESPEC B'!C22+'OJURIS B'!D22</f>
        <v>18179927</v>
      </c>
      <c r="E21" s="19"/>
      <c r="F21" s="19"/>
      <c r="G21" s="19"/>
      <c r="H21" s="10"/>
      <c r="I21" s="28"/>
      <c r="J21" s="19"/>
      <c r="K21" s="3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8"/>
      <c r="B22" s="127" t="s">
        <v>133</v>
      </c>
      <c r="C22" s="8" t="s">
        <v>283</v>
      </c>
      <c r="D22" s="347">
        <f>+'INT B'!C23+'GOB B'!C23+'HAC B'!C23+'OBRAS B'!C23+'LEG TEC B'!C23+'ESPEC B'!C23+'OJURIS B'!D23</f>
        <v>67646586</v>
      </c>
      <c r="E22" s="18"/>
      <c r="F22" s="18"/>
      <c r="G22" s="18"/>
      <c r="H22" s="349"/>
      <c r="I22" s="139"/>
      <c r="J22" s="18"/>
      <c r="K22" s="345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 x14ac:dyDescent="0.25">
      <c r="B23" s="127" t="s">
        <v>136</v>
      </c>
      <c r="C23" s="8" t="s">
        <v>284</v>
      </c>
      <c r="D23" s="347">
        <f>+'INT B'!C24+'GOB B'!C24+'HAC B'!C24+'OBRAS B'!C24+'LEG TEC B'!C24+'ESPEC B'!C24+'OJURIS B'!D24</f>
        <v>63179703</v>
      </c>
      <c r="H23" s="110"/>
      <c r="I23" s="62"/>
      <c r="K23" s="345"/>
    </row>
    <row r="24" spans="1:26" ht="15.75" customHeight="1" x14ac:dyDescent="0.25">
      <c r="B24" s="127" t="s">
        <v>183</v>
      </c>
      <c r="C24" s="8" t="s">
        <v>285</v>
      </c>
      <c r="D24" s="347">
        <f>+'INT B'!C25+'GOB B'!C25+'HAC B'!C25+'OBRAS B'!C25+'LEG TEC B'!C25+'ESPEC B'!C25+'OJURIS B'!D25</f>
        <v>37277283</v>
      </c>
      <c r="H24" s="110"/>
      <c r="I24" s="62"/>
      <c r="K24" s="345"/>
    </row>
    <row r="25" spans="1:26" ht="15.75" customHeight="1" x14ac:dyDescent="0.25">
      <c r="B25" s="127" t="s">
        <v>94</v>
      </c>
      <c r="C25" s="8" t="s">
        <v>286</v>
      </c>
      <c r="D25" s="347">
        <f>+'INT B'!C26+'GOB B'!C26+'HAC B'!C26+'OBRAS B'!C26+'LEG TEC B'!C26+'ESPEC B'!C26+'OJURIS B'!D26</f>
        <v>22188138</v>
      </c>
      <c r="H25" s="110"/>
      <c r="I25" s="62"/>
      <c r="K25" s="345"/>
    </row>
    <row r="26" spans="1:26" ht="15.75" customHeight="1" x14ac:dyDescent="0.25">
      <c r="B26" s="127" t="s">
        <v>140</v>
      </c>
      <c r="C26" s="8" t="s">
        <v>287</v>
      </c>
      <c r="D26" s="347">
        <f>+'INT B'!C27+'GOB B'!C27+'HAC B'!C27+'OBRAS B'!C27+'LEG TEC B'!C27+'ESPEC B'!C27+'OJURIS B'!D27</f>
        <v>0</v>
      </c>
      <c r="H26" s="110"/>
      <c r="I26" s="62"/>
      <c r="K26" s="345"/>
    </row>
    <row r="27" spans="1:26" ht="15.75" customHeight="1" x14ac:dyDescent="0.25">
      <c r="A27" s="19"/>
      <c r="B27" s="350"/>
      <c r="C27" s="351" t="s">
        <v>288</v>
      </c>
      <c r="D27" s="352">
        <f>SUM(D13:D26)</f>
        <v>851842154</v>
      </c>
      <c r="E27" s="19"/>
      <c r="F27" s="19"/>
      <c r="G27" s="19"/>
      <c r="H27" s="10"/>
      <c r="I27" s="28"/>
      <c r="J27" s="19"/>
      <c r="K27" s="3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H28" s="110"/>
      <c r="I28" s="62"/>
      <c r="K28" s="345"/>
    </row>
    <row r="29" spans="1:26" ht="15.75" customHeight="1" x14ac:dyDescent="0.25">
      <c r="A29" s="12"/>
      <c r="B29" s="346" t="s">
        <v>68</v>
      </c>
      <c r="C29" s="346" t="s">
        <v>289</v>
      </c>
      <c r="D29" s="346" t="s">
        <v>234</v>
      </c>
      <c r="E29" s="12"/>
      <c r="F29" s="12"/>
      <c r="G29" s="12"/>
      <c r="H29" s="12"/>
      <c r="I29" s="101"/>
      <c r="J29" s="12"/>
      <c r="K29" s="345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 x14ac:dyDescent="0.25">
      <c r="A30" s="110"/>
      <c r="B30" s="126" t="s">
        <v>290</v>
      </c>
      <c r="C30" s="110"/>
      <c r="D30" s="110"/>
      <c r="E30" s="110"/>
      <c r="F30" s="110"/>
      <c r="G30" s="110"/>
      <c r="H30" s="110"/>
      <c r="I30" s="137"/>
      <c r="J30" s="110"/>
      <c r="K30" s="345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</row>
    <row r="31" spans="1:26" ht="15.75" customHeight="1" x14ac:dyDescent="0.25">
      <c r="A31" s="120"/>
      <c r="B31" s="127" t="s">
        <v>79</v>
      </c>
      <c r="C31" s="8" t="s">
        <v>274</v>
      </c>
      <c r="D31" s="347">
        <f>+'INT B'!C32+'GOB B'!C32+'HAC B'!C32+'OBRAS B'!C32+'LEG TEC B'!C32+'ESPEC B'!C32+'OJURIS B'!D32</f>
        <v>11279464</v>
      </c>
      <c r="E31" s="120"/>
      <c r="F31" s="120"/>
      <c r="G31" s="120"/>
      <c r="H31" s="348"/>
      <c r="I31" s="138"/>
      <c r="J31" s="120"/>
      <c r="K31" s="345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5.75" customHeight="1" x14ac:dyDescent="0.25">
      <c r="B32" s="127" t="s">
        <v>82</v>
      </c>
      <c r="C32" s="8" t="s">
        <v>275</v>
      </c>
      <c r="D32" s="347" t="e">
        <f>+'INT B'!C33+'GOB B'!C33+'HAC B'!C33+'OBRAS B'!C33+#REF!+#REF!+'OJURIS B'!D33</f>
        <v>#REF!</v>
      </c>
      <c r="H32" s="110"/>
      <c r="I32" s="62"/>
      <c r="K32" s="345"/>
    </row>
    <row r="33" spans="1:26" ht="15.75" customHeight="1" x14ac:dyDescent="0.25">
      <c r="A33" s="8"/>
      <c r="B33" s="127" t="s">
        <v>84</v>
      </c>
      <c r="C33" s="8" t="s">
        <v>276</v>
      </c>
      <c r="D33" s="347" t="e">
        <f>+'INT B'!C34+'GOB B'!C34+'HAC B'!C34+'OBRAS B'!C34+#REF!+#REF!+'OJURIS B'!D34</f>
        <v>#REF!</v>
      </c>
      <c r="E33" s="8"/>
      <c r="F33" s="8"/>
      <c r="G33" s="8"/>
      <c r="H33" s="175"/>
      <c r="I33" s="65"/>
      <c r="J33" s="8"/>
      <c r="K33" s="345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8"/>
      <c r="B34" s="127" t="s">
        <v>86</v>
      </c>
      <c r="C34" s="8" t="s">
        <v>1167</v>
      </c>
      <c r="D34" s="347" t="e">
        <f>+'INT B'!C35+'GOB B'!C35+'HAC B'!C35+'OBRAS B'!C35+#REF!+#REF!+'OJURIS B'!D35</f>
        <v>#REF!</v>
      </c>
      <c r="E34" s="8"/>
      <c r="F34" s="8"/>
      <c r="G34" s="8"/>
      <c r="H34" s="175"/>
      <c r="I34" s="65"/>
      <c r="J34" s="8"/>
      <c r="K34" s="345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B35" s="127" t="s">
        <v>88</v>
      </c>
      <c r="C35" s="8" t="s">
        <v>278</v>
      </c>
      <c r="D35" s="347" t="e">
        <f>+'INT B'!C36+'GOB B'!C36+'HAC B'!C36+'OBRAS B'!C36+#REF!+#REF!+'OJURIS B'!D36</f>
        <v>#REF!</v>
      </c>
      <c r="H35" s="110"/>
      <c r="I35" s="62"/>
      <c r="K35" s="345"/>
    </row>
    <row r="36" spans="1:26" ht="15.75" customHeight="1" x14ac:dyDescent="0.25">
      <c r="B36" s="127" t="s">
        <v>90</v>
      </c>
      <c r="C36" s="8" t="s">
        <v>1168</v>
      </c>
      <c r="D36" s="347" t="e">
        <f>+'INT B'!C37+'GOB B'!C37+'HAC B'!C37+'OBRAS B'!C37+#REF!+#REF!+'OJURIS B'!D37</f>
        <v>#REF!</v>
      </c>
      <c r="H36" s="110"/>
      <c r="I36" s="62"/>
      <c r="K36" s="345"/>
    </row>
    <row r="37" spans="1:26" ht="15.75" customHeight="1" x14ac:dyDescent="0.25">
      <c r="B37" s="127" t="s">
        <v>165</v>
      </c>
      <c r="C37" s="8" t="s">
        <v>280</v>
      </c>
      <c r="D37" s="347" t="e">
        <f>+'INT B'!C38+'GOB B'!C38+'HAC B'!C38+'OBRAS B'!C38+#REF!+#REF!+'OJURIS B'!D38</f>
        <v>#REF!</v>
      </c>
      <c r="H37" s="110"/>
      <c r="I37" s="62"/>
      <c r="K37" s="345"/>
    </row>
    <row r="38" spans="1:26" ht="15.75" customHeight="1" x14ac:dyDescent="0.25">
      <c r="B38" s="127" t="s">
        <v>92</v>
      </c>
      <c r="C38" s="8" t="s">
        <v>281</v>
      </c>
      <c r="D38" s="347" t="e">
        <f>+'INT B'!C39+'GOB B'!C39+'HAC B'!C39+'OBRAS B'!C39+#REF!+#REF!+'OJURIS B'!D39</f>
        <v>#REF!</v>
      </c>
      <c r="H38" s="110"/>
      <c r="I38" s="62"/>
      <c r="K38" s="345"/>
    </row>
    <row r="39" spans="1:26" ht="15.75" customHeight="1" x14ac:dyDescent="0.25">
      <c r="A39" s="19"/>
      <c r="B39" s="127" t="s">
        <v>131</v>
      </c>
      <c r="C39" s="8" t="s">
        <v>1169</v>
      </c>
      <c r="D39" s="347" t="e">
        <f>+'INT B'!C40+'GOB B'!C40+'HAC B'!C40+'OBRAS B'!C40+#REF!+#REF!+'OJURIS B'!D40</f>
        <v>#REF!</v>
      </c>
      <c r="E39" s="19"/>
      <c r="F39" s="19"/>
      <c r="G39" s="19"/>
      <c r="H39" s="10"/>
      <c r="I39" s="28"/>
      <c r="J39" s="19"/>
      <c r="K39" s="345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8"/>
      <c r="B40" s="127" t="s">
        <v>133</v>
      </c>
      <c r="C40" s="8" t="s">
        <v>283</v>
      </c>
      <c r="D40" s="347" t="e">
        <f>+'INT B'!C41+'GOB B'!C41+'HAC B'!C41+'OBRAS B'!C41+#REF!+#REF!+'OJURIS B'!D41</f>
        <v>#REF!</v>
      </c>
      <c r="E40" s="18"/>
      <c r="F40" s="18"/>
      <c r="G40" s="18"/>
      <c r="H40" s="349"/>
      <c r="I40" s="139"/>
      <c r="J40" s="18"/>
      <c r="K40" s="345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 x14ac:dyDescent="0.25">
      <c r="B41" s="127" t="s">
        <v>136</v>
      </c>
      <c r="C41" s="8" t="s">
        <v>284</v>
      </c>
      <c r="D41" s="347" t="e">
        <f>+'INT B'!C42+'GOB B'!C42+'HAC B'!C42+'OBRAS B'!C42+#REF!+#REF!+'OJURIS B'!D42</f>
        <v>#REF!</v>
      </c>
      <c r="H41" s="110"/>
      <c r="I41" s="62"/>
      <c r="K41" s="345"/>
    </row>
    <row r="42" spans="1:26" ht="15.75" customHeight="1" x14ac:dyDescent="0.25">
      <c r="B42" s="127" t="s">
        <v>183</v>
      </c>
      <c r="C42" s="8" t="s">
        <v>285</v>
      </c>
      <c r="D42" s="347" t="e">
        <f>+'INT B'!C43+'GOB B'!C43+'HAC B'!C43+'OBRAS B'!C43+#REF!+#REF!+'OJURIS B'!D43</f>
        <v>#REF!</v>
      </c>
      <c r="H42" s="110"/>
      <c r="I42" s="62"/>
      <c r="K42" s="345"/>
    </row>
    <row r="43" spans="1:26" ht="15.75" customHeight="1" x14ac:dyDescent="0.25">
      <c r="B43" s="127" t="s">
        <v>94</v>
      </c>
      <c r="C43" s="8" t="s">
        <v>286</v>
      </c>
      <c r="D43" s="347" t="e">
        <f>+'INT B'!C44+'GOB B'!C44+'HAC B'!C44+'OBRAS B'!C44+#REF!+#REF!+'OJURIS B'!D44</f>
        <v>#REF!</v>
      </c>
      <c r="H43" s="110"/>
      <c r="I43" s="62"/>
      <c r="K43" s="345"/>
    </row>
    <row r="44" spans="1:26" ht="15.75" customHeight="1" x14ac:dyDescent="0.25">
      <c r="B44" s="127" t="s">
        <v>140</v>
      </c>
      <c r="C44" s="8" t="s">
        <v>287</v>
      </c>
      <c r="D44" s="347" t="e">
        <f>+'INT B'!C45+'GOB B'!C45+'HAC B'!C45+'OBRAS B'!C45+#REF!+#REF!+'OJURIS B'!D45</f>
        <v>#REF!</v>
      </c>
      <c r="H44" s="110"/>
      <c r="I44" s="62"/>
      <c r="K44" s="345"/>
    </row>
    <row r="45" spans="1:26" ht="15.75" customHeight="1" x14ac:dyDescent="0.25">
      <c r="A45" s="19"/>
      <c r="B45" s="350"/>
      <c r="C45" s="351" t="s">
        <v>288</v>
      </c>
      <c r="D45" s="352" t="e">
        <f>SUM(D31:D44)</f>
        <v>#REF!</v>
      </c>
      <c r="E45" s="19"/>
      <c r="F45" s="28"/>
      <c r="G45" s="19"/>
      <c r="H45" s="10"/>
      <c r="I45" s="28"/>
      <c r="J45" s="19"/>
      <c r="K45" s="345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H46" s="110"/>
      <c r="I46" s="62"/>
      <c r="K46" s="345"/>
    </row>
    <row r="47" spans="1:26" ht="15.75" customHeight="1" x14ac:dyDescent="0.25">
      <c r="A47" s="12"/>
      <c r="B47" s="346" t="s">
        <v>68</v>
      </c>
      <c r="C47" s="346" t="s">
        <v>291</v>
      </c>
      <c r="D47" s="346" t="s">
        <v>234</v>
      </c>
      <c r="E47" s="12"/>
      <c r="F47" s="12"/>
      <c r="G47" s="12"/>
      <c r="H47" s="12"/>
      <c r="I47" s="101"/>
      <c r="J47" s="12"/>
      <c r="K47" s="34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 x14ac:dyDescent="0.25">
      <c r="A48" s="110"/>
      <c r="B48" s="126" t="s">
        <v>292</v>
      </c>
      <c r="C48" s="110"/>
      <c r="D48" s="110"/>
      <c r="E48" s="110"/>
      <c r="F48" s="110"/>
      <c r="G48" s="110"/>
      <c r="H48" s="110"/>
      <c r="I48" s="137"/>
      <c r="J48" s="110"/>
      <c r="K48" s="345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5.75" customHeight="1" x14ac:dyDescent="0.25">
      <c r="A49" s="120"/>
      <c r="B49" s="127" t="s">
        <v>79</v>
      </c>
      <c r="C49" s="8" t="s">
        <v>293</v>
      </c>
      <c r="D49" s="347">
        <f>+'INT B'!C50+'GOB B'!C50+'HAC B'!C50+'OBRAS B'!C50+'LEG TEC B'!C32+'ESPEC B'!C33+'OJURIS B'!D50</f>
        <v>2943725</v>
      </c>
      <c r="E49" s="120"/>
      <c r="F49" s="120"/>
      <c r="G49" s="120"/>
      <c r="H49" s="348"/>
      <c r="I49" s="138"/>
      <c r="J49" s="120"/>
      <c r="K49" s="345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5.75" customHeight="1" x14ac:dyDescent="0.25">
      <c r="B50" s="127" t="s">
        <v>82</v>
      </c>
      <c r="C50" s="8" t="s">
        <v>294</v>
      </c>
      <c r="D50" s="347">
        <f>+'INT B'!C51+'GOB B'!C51+'HAC B'!C51+'OBRAS B'!C51+'LEG TEC B'!C33+'ESPEC B'!C34+'OJURIS B'!D51</f>
        <v>549834</v>
      </c>
      <c r="H50" s="110"/>
      <c r="I50" s="62"/>
      <c r="K50" s="345"/>
    </row>
    <row r="51" spans="1:26" ht="15.75" customHeight="1" x14ac:dyDescent="0.25">
      <c r="A51" s="8"/>
      <c r="B51" s="127" t="s">
        <v>84</v>
      </c>
      <c r="C51" s="8" t="s">
        <v>295</v>
      </c>
      <c r="D51" s="347">
        <f>+'INT B'!C52+'GOB B'!C52+'HAC B'!C52+'OBRAS B'!C52+'LEG TEC B'!C34+'ESPEC B'!C35+'OJURIS B'!D52</f>
        <v>27547236</v>
      </c>
      <c r="E51" s="8"/>
      <c r="F51" s="8"/>
      <c r="G51" s="8"/>
      <c r="H51" s="175"/>
      <c r="I51" s="65"/>
      <c r="J51" s="8"/>
      <c r="K51" s="345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8"/>
      <c r="B52" s="127" t="s">
        <v>86</v>
      </c>
      <c r="C52" s="8" t="s">
        <v>296</v>
      </c>
      <c r="D52" s="347">
        <f>+'INT B'!C53+'GOB B'!C53+'HAC B'!C53+'OBRAS B'!C53+'LEG TEC B'!C35+'ESPEC B'!C36+'OJURIS B'!D53</f>
        <v>951364</v>
      </c>
      <c r="E52" s="8"/>
      <c r="F52" s="8"/>
      <c r="G52" s="8"/>
      <c r="H52" s="175"/>
      <c r="I52" s="65"/>
      <c r="J52" s="8"/>
      <c r="K52" s="3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B53" s="127" t="s">
        <v>88</v>
      </c>
      <c r="C53" s="8" t="s">
        <v>297</v>
      </c>
      <c r="D53" s="347">
        <f>+'INT B'!C54+'GOB B'!C54+'HAC B'!C54+'OBRAS B'!C54+'LEG TEC B'!C36+'ESPEC B'!C37+'OJURIS B'!D54</f>
        <v>4804399</v>
      </c>
      <c r="H53" s="110"/>
      <c r="I53" s="62"/>
      <c r="K53" s="345"/>
    </row>
    <row r="54" spans="1:26" ht="15.75" customHeight="1" x14ac:dyDescent="0.25">
      <c r="B54" s="127" t="s">
        <v>90</v>
      </c>
      <c r="C54" s="8" t="s">
        <v>425</v>
      </c>
      <c r="D54" s="347">
        <f>+'INT B'!C55+'GOB B'!C55+'HAC B'!C55+'OBRAS B'!C55+'LEG TEC B'!C37+'ESPEC B'!C38+'OJURIS B'!D55</f>
        <v>141343</v>
      </c>
      <c r="H54" s="110"/>
      <c r="I54" s="62"/>
      <c r="K54" s="345"/>
    </row>
    <row r="55" spans="1:26" ht="15.75" customHeight="1" x14ac:dyDescent="0.25">
      <c r="B55" s="127" t="s">
        <v>165</v>
      </c>
      <c r="C55" s="8" t="s">
        <v>299</v>
      </c>
      <c r="D55" s="347">
        <f>+'INT B'!C56+'GOB B'!C56+'HAC B'!C56+'OBRAS B'!C56+'LEG TEC B'!C38+'ESPEC B'!C39+'OJURIS B'!D56</f>
        <v>4470291</v>
      </c>
      <c r="H55" s="110"/>
      <c r="I55" s="62"/>
      <c r="K55" s="345"/>
    </row>
    <row r="56" spans="1:26" ht="15.75" customHeight="1" x14ac:dyDescent="0.25">
      <c r="B56" s="127" t="s">
        <v>92</v>
      </c>
      <c r="C56" s="8" t="s">
        <v>300</v>
      </c>
      <c r="D56" s="347">
        <f>+'INT B'!C57+'GOB B'!C57+'HAC B'!C57+'OBRAS B'!C57+'LEG TEC B'!C39+'ESPEC B'!C40+'OJURIS B'!D57</f>
        <v>403082</v>
      </c>
      <c r="H56" s="110"/>
      <c r="I56" s="62"/>
      <c r="K56" s="345"/>
    </row>
    <row r="57" spans="1:26" ht="15.75" customHeight="1" x14ac:dyDescent="0.25">
      <c r="B57" s="127" t="s">
        <v>131</v>
      </c>
      <c r="C57" s="8" t="s">
        <v>301</v>
      </c>
      <c r="D57" s="347">
        <f>+'INT B'!C58+'GOB B'!C58+'HAC B'!C58+'OBRAS B'!C58+'LEG TEC B'!C40+'ESPEC B'!C41+'OJURIS B'!D58</f>
        <v>4144754</v>
      </c>
      <c r="H57" s="110"/>
      <c r="I57" s="62"/>
      <c r="K57" s="345"/>
    </row>
    <row r="58" spans="1:26" ht="15.75" customHeight="1" x14ac:dyDescent="0.25">
      <c r="B58" s="127" t="s">
        <v>133</v>
      </c>
      <c r="C58" s="8" t="s">
        <v>302</v>
      </c>
      <c r="D58" s="347">
        <f>+'INT B'!C59+'GOB B'!C59+'HAC B'!C59+'OBRAS B'!C59+'LEG TEC B'!C41+'ESPEC B'!C42+'OJURIS B'!D59</f>
        <v>740236</v>
      </c>
      <c r="H58" s="110"/>
      <c r="I58" s="62"/>
      <c r="K58" s="345"/>
    </row>
    <row r="59" spans="1:26" ht="15.75" customHeight="1" x14ac:dyDescent="0.25">
      <c r="B59" s="127" t="s">
        <v>136</v>
      </c>
      <c r="C59" s="8" t="s">
        <v>303</v>
      </c>
      <c r="D59" s="347">
        <f>+'INT B'!C60+'GOB B'!C60+'HAC B'!C60+'OBRAS B'!C60+'LEG TEC B'!C42+'ESPEC B'!C43+'OJURIS B'!D60</f>
        <v>86617167</v>
      </c>
      <c r="H59" s="110"/>
      <c r="I59" s="62"/>
      <c r="K59" s="345"/>
    </row>
    <row r="60" spans="1:26" ht="15.75" customHeight="1" x14ac:dyDescent="0.25">
      <c r="B60" s="127" t="s">
        <v>183</v>
      </c>
      <c r="C60" s="8" t="s">
        <v>304</v>
      </c>
      <c r="D60" s="347">
        <f>+'INT B'!C61+'GOB B'!C61+'HAC B'!C61+'OBRAS B'!C61+'LEG TEC B'!C43+'ESPEC B'!C44+'OJURIS B'!D61</f>
        <v>2243286</v>
      </c>
      <c r="H60" s="110"/>
      <c r="I60" s="62"/>
      <c r="K60" s="345"/>
    </row>
    <row r="61" spans="1:26" ht="15.75" customHeight="1" x14ac:dyDescent="0.25">
      <c r="B61" s="127" t="s">
        <v>94</v>
      </c>
      <c r="C61" s="8" t="s">
        <v>305</v>
      </c>
      <c r="D61" s="347">
        <f>+'INT B'!C62+'GOB B'!C62+'HAC B'!C62+'OBRAS B'!C62+'LEG TEC B'!C44+'ESPEC B'!C45+'OJURIS B'!D62</f>
        <v>868117</v>
      </c>
      <c r="H61" s="110"/>
      <c r="I61" s="62"/>
      <c r="K61" s="345"/>
    </row>
    <row r="62" spans="1:26" ht="15.75" customHeight="1" x14ac:dyDescent="0.25">
      <c r="A62" s="19"/>
      <c r="B62" s="127" t="s">
        <v>140</v>
      </c>
      <c r="C62" s="8" t="s">
        <v>306</v>
      </c>
      <c r="D62" s="347">
        <f>+'INT B'!C63+'GOB B'!C63+'HAC B'!C63+'OBRAS B'!C63+'LEG TEC B'!C45+'ESPEC B'!C46+'OJURIS B'!D63</f>
        <v>1541374</v>
      </c>
      <c r="E62" s="19"/>
      <c r="F62" s="19"/>
      <c r="G62" s="19"/>
      <c r="H62" s="10"/>
      <c r="I62" s="28"/>
      <c r="J62" s="19"/>
      <c r="K62" s="345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8"/>
      <c r="B63" s="127" t="s">
        <v>142</v>
      </c>
      <c r="C63" s="8" t="s">
        <v>307</v>
      </c>
      <c r="D63" s="347">
        <f>+'INT B'!C64+'GOB B'!C64+'HAC B'!C64+'OBRAS B'!C64+'LEG TEC B'!C46+'ESPEC B'!C47+'OJURIS B'!D64</f>
        <v>36274562</v>
      </c>
      <c r="E63" s="18"/>
      <c r="F63" s="18"/>
      <c r="G63" s="18"/>
      <c r="H63" s="349"/>
      <c r="I63" s="139"/>
      <c r="J63" s="18"/>
      <c r="K63" s="345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 x14ac:dyDescent="0.25">
      <c r="B64" s="127" t="s">
        <v>144</v>
      </c>
      <c r="C64" s="8" t="s">
        <v>1170</v>
      </c>
      <c r="D64" s="347">
        <f>+'INT B'!C65+'GOB B'!C65+'HAC B'!C65+'OBRAS B'!C65+'LEG TEC B'!C47+'ESPEC B'!C48+'OJURIS B'!D65</f>
        <v>0</v>
      </c>
      <c r="H64" s="110"/>
      <c r="I64" s="62"/>
      <c r="K64" s="345"/>
    </row>
    <row r="65" spans="1:26" ht="15.75" customHeight="1" x14ac:dyDescent="0.25">
      <c r="A65" s="19"/>
      <c r="B65" s="350"/>
      <c r="C65" s="351" t="s">
        <v>288</v>
      </c>
      <c r="D65" s="352">
        <f>SUM(D49:D64)</f>
        <v>174240770</v>
      </c>
      <c r="E65" s="19"/>
      <c r="F65" s="28"/>
      <c r="G65" s="19"/>
      <c r="H65" s="10"/>
      <c r="I65" s="28"/>
      <c r="J65" s="19"/>
      <c r="K65" s="345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H66" s="110"/>
      <c r="I66" s="62"/>
      <c r="K66" s="345"/>
    </row>
    <row r="67" spans="1:26" ht="15.75" customHeight="1" x14ac:dyDescent="0.25">
      <c r="A67" s="12"/>
      <c r="B67" s="346" t="s">
        <v>68</v>
      </c>
      <c r="C67" s="346" t="s">
        <v>308</v>
      </c>
      <c r="D67" s="346" t="s">
        <v>234</v>
      </c>
      <c r="E67" s="12"/>
      <c r="F67" s="12"/>
      <c r="G67" s="12"/>
      <c r="H67" s="12"/>
      <c r="I67" s="101"/>
      <c r="J67" s="12"/>
      <c r="K67" s="345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 x14ac:dyDescent="0.25">
      <c r="A68" s="110"/>
      <c r="B68" s="126" t="s">
        <v>309</v>
      </c>
      <c r="C68" s="110"/>
      <c r="D68" s="110"/>
      <c r="E68" s="110"/>
      <c r="F68" s="110"/>
      <c r="G68" s="110"/>
      <c r="H68" s="110"/>
      <c r="I68" s="137"/>
      <c r="J68" s="110"/>
      <c r="K68" s="345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15.75" customHeight="1" x14ac:dyDescent="0.25">
      <c r="A69" s="120"/>
      <c r="B69" s="127" t="s">
        <v>79</v>
      </c>
      <c r="C69" s="8" t="s">
        <v>310</v>
      </c>
      <c r="D69" s="347">
        <f>+'INT B'!C70+'GOB B'!C70+'OBRAS B'!C70+'LEG TEC B'!C70+'ESPEC B'!C53+'OJURIS B'!D70</f>
        <v>0</v>
      </c>
      <c r="E69" s="120"/>
      <c r="F69" s="120"/>
      <c r="G69" s="120"/>
      <c r="H69" s="348">
        <v>211</v>
      </c>
      <c r="I69" s="138"/>
      <c r="J69" s="345">
        <f t="shared" ref="J69:J79" si="0">+I69/$I$80</f>
        <v>0</v>
      </c>
      <c r="K69" s="345">
        <f t="shared" ref="K69:K70" si="1">+$I$80*J69</f>
        <v>0</v>
      </c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5.75" customHeight="1" x14ac:dyDescent="0.25">
      <c r="B70" s="127" t="s">
        <v>82</v>
      </c>
      <c r="C70" s="8" t="s">
        <v>311</v>
      </c>
      <c r="D70" s="347">
        <f>+'INT B'!C71+'GOB B'!C71+'OBRAS B'!C71+'LEG TEC B'!C71+'ESPEC B'!C54+'OJURIS B'!D71</f>
        <v>0</v>
      </c>
      <c r="H70" s="110">
        <v>213</v>
      </c>
      <c r="I70" s="62"/>
      <c r="J70" s="345">
        <f t="shared" si="0"/>
        <v>0</v>
      </c>
      <c r="K70" s="345">
        <f t="shared" si="1"/>
        <v>0</v>
      </c>
    </row>
    <row r="71" spans="1:26" ht="15.75" customHeight="1" x14ac:dyDescent="0.25">
      <c r="A71" s="8"/>
      <c r="B71" s="127" t="s">
        <v>84</v>
      </c>
      <c r="C71" s="8" t="s">
        <v>312</v>
      </c>
      <c r="D71" s="347">
        <f>+'INT B'!C72+'GOB B'!C72+'OBRAS B'!C72+'LEG TEC B'!C72+'ESPEC B'!C55+'OJURIS B'!D72</f>
        <v>12352660</v>
      </c>
      <c r="E71" s="8"/>
      <c r="F71" s="8"/>
      <c r="G71" s="8"/>
      <c r="H71" s="175">
        <v>241</v>
      </c>
      <c r="I71" s="65">
        <v>13931180</v>
      </c>
      <c r="J71" s="345">
        <f t="shared" si="0"/>
        <v>0.31345376768540639</v>
      </c>
      <c r="K71" s="345">
        <v>4800230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8"/>
      <c r="B72" s="127" t="s">
        <v>86</v>
      </c>
      <c r="C72" s="8" t="s">
        <v>313</v>
      </c>
      <c r="D72" s="347">
        <f>+'INT B'!C73+'GOB B'!C73+'OBRAS B'!C73+'LEG TEC B'!C73+'ESPEC B'!C56+'OJURIS B'!D73</f>
        <v>3568480</v>
      </c>
      <c r="E72" s="8"/>
      <c r="F72" s="8"/>
      <c r="G72" s="8"/>
      <c r="H72" s="175">
        <v>311</v>
      </c>
      <c r="I72" s="65">
        <v>364560</v>
      </c>
      <c r="J72" s="345">
        <f t="shared" si="0"/>
        <v>8.2026580338055884E-3</v>
      </c>
      <c r="K72" s="345">
        <v>387300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B73" s="127" t="s">
        <v>88</v>
      </c>
      <c r="C73" s="8" t="s">
        <v>1171</v>
      </c>
      <c r="D73" s="347">
        <f>+'INT B'!C74+'GOB B'!C74+'OBRAS B'!C74+'LEG TEC B'!C74+'ESPEC B'!C57+'OJURIS B'!D74</f>
        <v>38339618</v>
      </c>
      <c r="G73" s="62"/>
      <c r="H73" s="110">
        <v>331</v>
      </c>
      <c r="I73" s="62">
        <v>613740</v>
      </c>
      <c r="J73" s="345">
        <f t="shared" si="0"/>
        <v>1.380924770042748E-2</v>
      </c>
      <c r="K73" s="345">
        <v>652020</v>
      </c>
    </row>
    <row r="74" spans="1:26" ht="15.75" customHeight="1" x14ac:dyDescent="0.25">
      <c r="B74" s="127" t="s">
        <v>90</v>
      </c>
      <c r="C74" s="8" t="s">
        <v>315</v>
      </c>
      <c r="D74" s="347">
        <f>+'INT B'!C75+'GOB B'!C75+'OBRAS B'!C75+'LEG TEC B'!C75+'ESPEC B'!C58+'OJURIS B'!D75</f>
        <v>1408710</v>
      </c>
      <c r="G74" s="62"/>
      <c r="H74" s="110">
        <v>351</v>
      </c>
      <c r="I74" s="62">
        <v>847470</v>
      </c>
      <c r="J74" s="345">
        <f t="shared" si="0"/>
        <v>1.9068209907585097E-2</v>
      </c>
      <c r="K74" s="345">
        <v>900330</v>
      </c>
    </row>
    <row r="75" spans="1:26" ht="15.75" customHeight="1" x14ac:dyDescent="0.25">
      <c r="B75" s="127" t="s">
        <v>165</v>
      </c>
      <c r="C75" s="8" t="s">
        <v>316</v>
      </c>
      <c r="D75" s="347">
        <f>+'INT B'!C76+'GOB B'!C76+'OBRAS B'!C76+'LEG TEC B'!C76+'ESPEC B'!C59+'OJURIS B'!D76</f>
        <v>756511152</v>
      </c>
      <c r="F75" s="62"/>
      <c r="G75" s="62"/>
      <c r="H75" s="110">
        <v>411</v>
      </c>
      <c r="I75" s="62">
        <v>544990</v>
      </c>
      <c r="J75" s="345">
        <f t="shared" si="0"/>
        <v>1.2262361756209424E-2</v>
      </c>
      <c r="K75" s="345">
        <v>578980</v>
      </c>
    </row>
    <row r="76" spans="1:26" ht="15.75" customHeight="1" x14ac:dyDescent="0.25">
      <c r="B76" s="127" t="s">
        <v>92</v>
      </c>
      <c r="C76" s="8" t="s">
        <v>317</v>
      </c>
      <c r="D76" s="347">
        <f>+'INT B'!C77+'GOB B'!C77+'OBRAS B'!C77+'LEG TEC B'!C77+'ESPEC B'!C60+'OJURIS B'!D77</f>
        <v>5914923</v>
      </c>
      <c r="G76" s="62"/>
      <c r="H76" s="110">
        <v>431</v>
      </c>
      <c r="I76" s="62">
        <v>185000</v>
      </c>
      <c r="J76" s="345">
        <f t="shared" si="0"/>
        <v>4.1625294498958583E-3</v>
      </c>
      <c r="K76" s="345">
        <v>196540</v>
      </c>
    </row>
    <row r="77" spans="1:26" ht="15.75" customHeight="1" x14ac:dyDescent="0.25">
      <c r="B77" s="127" t="s">
        <v>131</v>
      </c>
      <c r="C77" s="8" t="s">
        <v>318</v>
      </c>
      <c r="D77" s="347">
        <f>+'INT B'!C78+'GOB B'!C78+'OBRAS B'!C78+'LEG TEC B'!C78+'ESPEC B'!C61+'OJURIS B'!D78</f>
        <v>1315620</v>
      </c>
      <c r="G77" s="62"/>
      <c r="H77" s="110">
        <v>511</v>
      </c>
      <c r="I77" s="62">
        <v>339670</v>
      </c>
      <c r="J77" s="345">
        <f t="shared" si="0"/>
        <v>7.6426290716006817E-3</v>
      </c>
      <c r="K77" s="345">
        <v>360850</v>
      </c>
    </row>
    <row r="78" spans="1:26" ht="15.75" customHeight="1" x14ac:dyDescent="0.25">
      <c r="B78" s="127" t="s">
        <v>133</v>
      </c>
      <c r="C78" s="8" t="s">
        <v>319</v>
      </c>
      <c r="D78" s="347">
        <f>+'INT B'!C79+'GOB B'!C79+'OBRAS B'!C79+'LEG TEC B'!C79+'ESPEC B'!C62+'OJURIS B'!D79</f>
        <v>986360</v>
      </c>
      <c r="G78" s="62"/>
      <c r="H78" s="110">
        <v>551</v>
      </c>
      <c r="I78" s="62">
        <v>156870</v>
      </c>
      <c r="J78" s="345">
        <f t="shared" si="0"/>
        <v>3.5295999719198012E-3</v>
      </c>
      <c r="K78" s="345">
        <v>166650</v>
      </c>
    </row>
    <row r="79" spans="1:26" ht="15.75" customHeight="1" x14ac:dyDescent="0.25">
      <c r="B79" s="127" t="s">
        <v>136</v>
      </c>
      <c r="C79" s="8" t="s">
        <v>320</v>
      </c>
      <c r="D79" s="347">
        <f>+'INT B'!C80+'GOB B'!C80+'OBRAS B'!C80+'LEG TEC B'!C80+'ESPEC B'!C63+'OJURIS B'!D80</f>
        <v>3618700</v>
      </c>
      <c r="G79" s="62"/>
      <c r="H79" s="110">
        <v>541</v>
      </c>
      <c r="I79" s="62">
        <v>27460650</v>
      </c>
      <c r="J79" s="345">
        <f t="shared" si="0"/>
        <v>0.61786899642314974</v>
      </c>
      <c r="K79" s="345">
        <v>33070500</v>
      </c>
    </row>
    <row r="80" spans="1:26" ht="15.75" customHeight="1" x14ac:dyDescent="0.25">
      <c r="B80" s="127" t="s">
        <v>183</v>
      </c>
      <c r="C80" s="8" t="s">
        <v>321</v>
      </c>
      <c r="D80" s="347">
        <f>+'INT B'!C81+'GOB B'!C81+'OBRAS B'!C81+'LEG TEC B'!C81+'ESPEC B'!C64+'OJURIS B'!D81</f>
        <v>4624500</v>
      </c>
      <c r="G80" s="62"/>
      <c r="H80" s="110"/>
      <c r="I80" s="62">
        <f>SUM(I69:I79)</f>
        <v>44444130</v>
      </c>
      <c r="K80" s="345">
        <f>SUM(K69:K79)</f>
        <v>41113400</v>
      </c>
    </row>
    <row r="81" spans="1:26" ht="15.75" customHeight="1" x14ac:dyDescent="0.25">
      <c r="B81" s="127" t="s">
        <v>94</v>
      </c>
      <c r="C81" s="8" t="s">
        <v>322</v>
      </c>
      <c r="D81" s="347">
        <f>+'INT B'!C82+'GOB B'!C82+'OBRAS B'!C82+'LEG TEC B'!C82+'ESPEC B'!C65+'OJURIS B'!D82</f>
        <v>2995182</v>
      </c>
      <c r="G81" s="62"/>
      <c r="H81" s="110"/>
      <c r="I81" s="62"/>
      <c r="K81" s="345"/>
    </row>
    <row r="82" spans="1:26" ht="15.75" customHeight="1" x14ac:dyDescent="0.25">
      <c r="A82" s="19"/>
      <c r="B82" s="127" t="s">
        <v>140</v>
      </c>
      <c r="C82" s="8" t="s">
        <v>323</v>
      </c>
      <c r="D82" s="347">
        <f>+'INT B'!C83+'GOB B'!C83+'OBRAS B'!C83+'LEG TEC B'!C83+'ESPEC B'!C66+'OJURIS B'!D83</f>
        <v>3722599</v>
      </c>
      <c r="E82" s="19"/>
      <c r="F82" s="19"/>
      <c r="G82" s="62"/>
      <c r="H82" s="10"/>
      <c r="I82" s="28"/>
      <c r="J82" s="19"/>
      <c r="K82" s="345">
        <f>+D73-K80</f>
        <v>-2773782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8"/>
      <c r="B83" s="127" t="s">
        <v>142</v>
      </c>
      <c r="C83" s="8" t="s">
        <v>324</v>
      </c>
      <c r="D83" s="347">
        <f>+'INT B'!C84+'GOB B'!C84+'OBRAS B'!C84+'LEG TEC B'!C84+'ESPEC B'!C67+'OJURIS B'!D84</f>
        <v>2913000</v>
      </c>
      <c r="E83" s="18"/>
      <c r="F83" s="18"/>
      <c r="G83" s="62"/>
      <c r="H83" s="349"/>
      <c r="I83" s="139"/>
      <c r="J83" s="18"/>
      <c r="K83" s="345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 x14ac:dyDescent="0.25">
      <c r="A84" s="18"/>
      <c r="B84" s="127" t="s">
        <v>144</v>
      </c>
      <c r="C84" s="8" t="s">
        <v>325</v>
      </c>
      <c r="D84" s="347">
        <f>+'INT B'!C85+'GOB B'!C85+'OBRAS B'!C85+'LEG TEC B'!C85+'ESPEC B'!C68+'OJURIS B'!D85</f>
        <v>25227177</v>
      </c>
      <c r="E84" s="18"/>
      <c r="F84" s="18"/>
      <c r="G84" s="62"/>
      <c r="H84" s="349"/>
      <c r="I84" s="139"/>
      <c r="J84" s="18"/>
      <c r="K84" s="345">
        <f>39173750-6103250</f>
        <v>33070500</v>
      </c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 x14ac:dyDescent="0.25">
      <c r="A85" s="18"/>
      <c r="B85" s="127" t="s">
        <v>108</v>
      </c>
      <c r="C85" s="8" t="s">
        <v>1172</v>
      </c>
      <c r="D85" s="347">
        <f>+'INT B'!C86+'GOB B'!C86+'OBRAS B'!C86+'LEG TEC B'!C86+'ESPEC B'!C69+'OJURIS B'!D86</f>
        <v>5065869</v>
      </c>
      <c r="E85" s="18"/>
      <c r="F85" s="18"/>
      <c r="G85" s="62"/>
      <c r="H85" s="349"/>
      <c r="I85" s="139"/>
      <c r="J85" s="18"/>
      <c r="K85" s="345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 x14ac:dyDescent="0.25">
      <c r="A86" s="18"/>
      <c r="B86" s="127" t="s">
        <v>212</v>
      </c>
      <c r="C86" s="8" t="s">
        <v>327</v>
      </c>
      <c r="D86" s="347">
        <f>+'INT B'!C87+'GOB B'!C87+'OBRAS B'!C87+'LEG TEC B'!C87+'ESPEC B'!C70+'OJURIS B'!D87</f>
        <v>307956482</v>
      </c>
      <c r="E86" s="18"/>
      <c r="F86" s="18"/>
      <c r="G86" s="62"/>
      <c r="H86" s="349"/>
      <c r="I86" s="139"/>
      <c r="J86" s="18"/>
      <c r="K86" s="345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 x14ac:dyDescent="0.25">
      <c r="A87" s="18"/>
      <c r="B87" s="127" t="s">
        <v>328</v>
      </c>
      <c r="C87" s="8" t="s">
        <v>329</v>
      </c>
      <c r="D87" s="347">
        <f>+'INT B'!C88+'GOB B'!C88+'OBRAS B'!C88+'LEG TEC B'!C88+'ESPEC B'!C71+'OJURIS B'!D88</f>
        <v>0</v>
      </c>
      <c r="E87" s="18"/>
      <c r="F87" s="18"/>
      <c r="G87" s="62"/>
      <c r="H87" s="349"/>
      <c r="I87" s="139"/>
      <c r="J87" s="18"/>
      <c r="K87" s="345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 x14ac:dyDescent="0.25">
      <c r="A88" s="18"/>
      <c r="B88" s="127" t="s">
        <v>146</v>
      </c>
      <c r="C88" s="8" t="s">
        <v>330</v>
      </c>
      <c r="D88" s="347">
        <f>+'INT B'!C89+'GOB B'!C89+'OBRAS B'!C89+'LEG TEC B'!C89+'ESPEC B'!C72+'OJURIS B'!D89</f>
        <v>23728221</v>
      </c>
      <c r="E88" s="18"/>
      <c r="F88" s="18"/>
      <c r="G88" s="62"/>
      <c r="H88" s="349"/>
      <c r="I88" s="139"/>
      <c r="J88" s="18"/>
      <c r="K88" s="345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 x14ac:dyDescent="0.25">
      <c r="A89" s="18"/>
      <c r="B89" s="127" t="s">
        <v>150</v>
      </c>
      <c r="C89" s="8" t="s">
        <v>331</v>
      </c>
      <c r="D89" s="347">
        <f>+'INT B'!C90+'GOB B'!C90+'OBRAS B'!C90+'LEG TEC B'!C90+'ESPEC B'!C73+'OJURIS B'!D90</f>
        <v>220504906</v>
      </c>
      <c r="E89" s="18"/>
      <c r="F89" s="18"/>
      <c r="G89" s="62"/>
      <c r="H89" s="349"/>
      <c r="I89" s="139"/>
      <c r="J89" s="18"/>
      <c r="K89" s="345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 x14ac:dyDescent="0.25">
      <c r="B90" s="127" t="s">
        <v>332</v>
      </c>
      <c r="C90" s="8" t="s">
        <v>333</v>
      </c>
      <c r="D90" s="353">
        <f>+'INT B'!C91+'GOB B'!C91+'HAC B'!C91+'OBRAS B'!C91+'LEG TEC B'!C91+'ESPEC B'!C74+'OJURIS B'!D91</f>
        <v>102430886</v>
      </c>
      <c r="G90" s="62"/>
      <c r="H90" s="110"/>
      <c r="I90" s="62"/>
      <c r="K90" s="345"/>
    </row>
    <row r="91" spans="1:26" ht="15.75" customHeight="1" x14ac:dyDescent="0.25">
      <c r="A91" s="19"/>
      <c r="B91" s="350"/>
      <c r="C91" s="351" t="s">
        <v>288</v>
      </c>
      <c r="D91" s="352">
        <f>SUM(D69:D90)</f>
        <v>1523185045</v>
      </c>
      <c r="E91" s="19"/>
      <c r="F91" s="28"/>
      <c r="G91" s="62"/>
      <c r="H91" s="10"/>
      <c r="I91" s="28"/>
      <c r="J91" s="19"/>
      <c r="K91" s="345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H92" s="110"/>
      <c r="I92" s="62"/>
      <c r="K92" s="345"/>
    </row>
    <row r="93" spans="1:26" ht="15.75" customHeight="1" x14ac:dyDescent="0.25">
      <c r="A93" s="12"/>
      <c r="B93" s="346" t="s">
        <v>68</v>
      </c>
      <c r="C93" s="346" t="s">
        <v>381</v>
      </c>
      <c r="D93" s="346" t="s">
        <v>234</v>
      </c>
      <c r="E93" s="12"/>
      <c r="F93" s="12"/>
      <c r="G93" s="12"/>
      <c r="H93" s="12"/>
      <c r="I93" s="101"/>
      <c r="J93" s="12"/>
      <c r="K93" s="345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 x14ac:dyDescent="0.25">
      <c r="A94" s="110"/>
      <c r="B94" s="126" t="s">
        <v>335</v>
      </c>
      <c r="C94" s="110"/>
      <c r="D94" s="110"/>
      <c r="E94" s="110"/>
      <c r="F94" s="110"/>
      <c r="G94" s="110"/>
      <c r="H94" s="110"/>
      <c r="I94" s="137"/>
      <c r="J94" s="110"/>
      <c r="K94" s="345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15.75" customHeight="1" x14ac:dyDescent="0.25">
      <c r="A95" s="120"/>
      <c r="B95" s="127" t="s">
        <v>79</v>
      </c>
      <c r="C95" s="8" t="s">
        <v>336</v>
      </c>
      <c r="D95" s="347" t="e">
        <f>+'INT B'!C96+'GOB B'!C96+'HAC B'!C96+'OBRAS B'!C96+#REF!+#REF!+'ESPEC B'!C79+'OJURIS B'!D96</f>
        <v>#REF!</v>
      </c>
      <c r="E95" s="120"/>
      <c r="F95" s="120"/>
      <c r="G95" s="120"/>
      <c r="H95" s="348"/>
      <c r="I95" s="138"/>
      <c r="J95" s="120"/>
      <c r="K95" s="345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5.75" customHeight="1" x14ac:dyDescent="0.25">
      <c r="B96" s="127" t="s">
        <v>82</v>
      </c>
      <c r="C96" s="8" t="s">
        <v>337</v>
      </c>
      <c r="D96" s="347" t="e">
        <f>+'INT B'!C97+'GOB B'!C97+'HAC B'!C97+'OBRAS B'!C97+#REF!+#REF!+'ESPEC B'!C80+'OJURIS B'!D97</f>
        <v>#REF!</v>
      </c>
      <c r="H96" s="110"/>
      <c r="I96" s="62"/>
      <c r="K96" s="345"/>
    </row>
    <row r="97" spans="1:26" ht="15.75" customHeight="1" x14ac:dyDescent="0.25">
      <c r="A97" s="8"/>
      <c r="B97" s="127" t="s">
        <v>84</v>
      </c>
      <c r="C97" s="8" t="s">
        <v>338</v>
      </c>
      <c r="D97" s="347" t="e">
        <f>+'INT B'!C98+'GOB B'!C98+'HAC B'!C98+'OBRAS B'!C98+#REF!+#REF!+'ESPEC B'!C81+'OJURIS B'!D98</f>
        <v>#REF!</v>
      </c>
      <c r="E97" s="8"/>
      <c r="F97" s="8"/>
      <c r="G97" s="8"/>
      <c r="H97" s="175"/>
      <c r="I97" s="65"/>
      <c r="J97" s="8"/>
      <c r="K97" s="3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8"/>
      <c r="B98" s="127" t="s">
        <v>86</v>
      </c>
      <c r="C98" s="8" t="s">
        <v>339</v>
      </c>
      <c r="D98" s="347" t="e">
        <f>+'INT B'!C99+'GOB B'!C99+'HAC B'!C99+'OBRAS B'!C99+#REF!+#REF!+'ESPEC B'!C82+'OJURIS B'!D99</f>
        <v>#REF!</v>
      </c>
      <c r="E98" s="8"/>
      <c r="F98" s="8"/>
      <c r="G98" s="8"/>
      <c r="H98" s="175"/>
      <c r="I98" s="65"/>
      <c r="J98" s="8"/>
      <c r="K98" s="3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B99" s="127" t="s">
        <v>88</v>
      </c>
      <c r="C99" s="8" t="s">
        <v>340</v>
      </c>
      <c r="D99" s="347" t="e">
        <f>+'INT B'!C100+'GOB B'!C100+'HAC B'!C100+'OBRAS B'!C100+#REF!+#REF!+'ESPEC B'!C83+'OJURIS B'!D100</f>
        <v>#REF!</v>
      </c>
      <c r="H99" s="110"/>
      <c r="I99" s="62"/>
      <c r="K99" s="345"/>
    </row>
    <row r="100" spans="1:26" ht="15.75" customHeight="1" x14ac:dyDescent="0.25">
      <c r="B100" s="127" t="s">
        <v>90</v>
      </c>
      <c r="C100" s="8" t="s">
        <v>341</v>
      </c>
      <c r="D100" s="347" t="e">
        <f>+'INT B'!C101+'GOB B'!C101+'HAC B'!C101+'OBRAS B'!C101+#REF!+#REF!+'ESPEC B'!C84+'OJURIS B'!D101</f>
        <v>#REF!</v>
      </c>
      <c r="H100" s="110"/>
      <c r="I100" s="62"/>
      <c r="K100" s="345"/>
    </row>
    <row r="101" spans="1:26" ht="15.75" customHeight="1" x14ac:dyDescent="0.25">
      <c r="B101" s="127" t="s">
        <v>165</v>
      </c>
      <c r="C101" s="8" t="s">
        <v>1173</v>
      </c>
      <c r="D101" s="347" t="e">
        <f>+'INT B'!C102+'GOB B'!C102+'HAC B'!C102+'OBRAS B'!C102+#REF!+#REF!+'ESPEC B'!C85+'OJURIS B'!D102</f>
        <v>#REF!</v>
      </c>
      <c r="H101" s="110"/>
      <c r="I101" s="62"/>
      <c r="K101" s="345"/>
    </row>
    <row r="102" spans="1:26" ht="15.75" customHeight="1" x14ac:dyDescent="0.25">
      <c r="B102" s="127" t="s">
        <v>92</v>
      </c>
      <c r="C102" s="8" t="s">
        <v>343</v>
      </c>
      <c r="D102" s="347" t="e">
        <f>+'INT B'!C103+'GOB B'!C103+'HAC B'!C103+'OBRAS B'!C103+#REF!+#REF!+'ESPEC B'!C86+'OJURIS B'!D103</f>
        <v>#REF!</v>
      </c>
      <c r="H102" s="110"/>
      <c r="I102" s="62"/>
      <c r="K102" s="345"/>
    </row>
    <row r="103" spans="1:26" ht="15.75" customHeight="1" x14ac:dyDescent="0.25">
      <c r="B103" s="127" t="s">
        <v>131</v>
      </c>
      <c r="C103" s="8" t="s">
        <v>344</v>
      </c>
      <c r="D103" s="347" t="e">
        <f>+'INT B'!C104+'GOB B'!C104+'HAC B'!C104+'OBRAS B'!C104+#REF!+#REF!+'ESPEC B'!C87+'OJURIS B'!D104</f>
        <v>#REF!</v>
      </c>
      <c r="H103" s="110"/>
      <c r="I103" s="62"/>
      <c r="K103" s="345"/>
    </row>
    <row r="104" spans="1:26" ht="15.75" customHeight="1" x14ac:dyDescent="0.25">
      <c r="B104" s="127" t="s">
        <v>133</v>
      </c>
      <c r="C104" s="8" t="s">
        <v>345</v>
      </c>
      <c r="D104" s="347" t="e">
        <f>+'INT B'!C105+'GOB B'!C105+'HAC B'!C105+'OBRAS B'!C105+#REF!+#REF!+'ESPEC B'!C88+'OJURIS B'!D105</f>
        <v>#REF!</v>
      </c>
      <c r="H104" s="110"/>
      <c r="I104" s="62"/>
      <c r="K104" s="345"/>
    </row>
    <row r="105" spans="1:26" ht="15.75" customHeight="1" x14ac:dyDescent="0.25">
      <c r="B105" s="127" t="s">
        <v>346</v>
      </c>
      <c r="C105" s="8" t="s">
        <v>347</v>
      </c>
      <c r="D105" s="347" t="e">
        <f>+'INT B'!C106+'GOB B'!C106+'HAC B'!C106+'OBRAS B'!C106+#REF!+#REF!+'ESPEC B'!C89+'OJURIS B'!D106</f>
        <v>#REF!</v>
      </c>
      <c r="H105" s="110"/>
      <c r="I105" s="62"/>
      <c r="K105" s="345"/>
    </row>
    <row r="106" spans="1:26" ht="15.75" customHeight="1" x14ac:dyDescent="0.25">
      <c r="A106" s="19"/>
      <c r="B106" s="350"/>
      <c r="C106" s="351" t="s">
        <v>288</v>
      </c>
      <c r="D106" s="352" t="e">
        <f>SUM(D95:D105)</f>
        <v>#REF!</v>
      </c>
      <c r="E106" s="19"/>
      <c r="F106" s="19"/>
      <c r="G106" s="19"/>
      <c r="H106" s="10"/>
      <c r="I106" s="28"/>
      <c r="J106" s="19"/>
      <c r="K106" s="345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H107" s="110"/>
      <c r="I107" s="62"/>
      <c r="K107" s="345"/>
    </row>
    <row r="108" spans="1:26" ht="15.75" customHeight="1" x14ac:dyDescent="0.25">
      <c r="A108" s="12"/>
      <c r="B108" s="346" t="s">
        <v>68</v>
      </c>
      <c r="C108" s="346" t="s">
        <v>348</v>
      </c>
      <c r="D108" s="346" t="s">
        <v>234</v>
      </c>
      <c r="E108" s="12"/>
      <c r="F108" s="12"/>
      <c r="G108" s="12"/>
      <c r="H108" s="12"/>
      <c r="I108" s="101"/>
      <c r="J108" s="12"/>
      <c r="K108" s="345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 x14ac:dyDescent="0.25">
      <c r="A109" s="110"/>
      <c r="B109" s="12"/>
      <c r="C109" s="110"/>
      <c r="D109" s="110"/>
      <c r="E109" s="110"/>
      <c r="F109" s="110"/>
      <c r="G109" s="110"/>
      <c r="H109" s="110"/>
      <c r="I109" s="137"/>
      <c r="J109" s="110"/>
      <c r="K109" s="345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15.75" customHeight="1" x14ac:dyDescent="0.25">
      <c r="A110" s="18"/>
      <c r="B110" s="135" t="s">
        <v>349</v>
      </c>
      <c r="C110" s="7" t="s">
        <v>350</v>
      </c>
      <c r="D110" s="354">
        <f>+'HAC B'!C111</f>
        <v>63380809</v>
      </c>
      <c r="E110" s="18"/>
      <c r="F110" s="18"/>
      <c r="G110" s="18"/>
      <c r="H110" s="349"/>
      <c r="I110" s="139"/>
      <c r="J110" s="18"/>
      <c r="K110" s="345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 x14ac:dyDescent="0.25">
      <c r="A111" s="18"/>
      <c r="B111" s="135" t="s">
        <v>353</v>
      </c>
      <c r="C111" s="7" t="s">
        <v>354</v>
      </c>
      <c r="D111" s="354" t="e">
        <f>+'INT B'!C113+'GOB B'!C113+'HAC B'!C113+'OBRAS B'!C113+#REF!+#REF!+'ESPEC B'!C96+'OJURIS B'!D113</f>
        <v>#REF!</v>
      </c>
      <c r="E111" s="18"/>
      <c r="F111" s="18"/>
      <c r="G111" s="18"/>
      <c r="H111" s="349"/>
      <c r="I111" s="139"/>
      <c r="J111" s="18"/>
      <c r="K111" s="345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A112" s="18"/>
      <c r="B112" s="135" t="s">
        <v>357</v>
      </c>
      <c r="C112" s="7" t="s">
        <v>358</v>
      </c>
      <c r="D112" s="354">
        <f>+'OBRAS B'!C116</f>
        <v>637476706</v>
      </c>
      <c r="E112" s="18"/>
      <c r="F112" s="18"/>
      <c r="G112" s="18"/>
      <c r="H112" s="349"/>
      <c r="I112" s="139"/>
      <c r="J112" s="18"/>
      <c r="K112" s="345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 x14ac:dyDescent="0.25">
      <c r="A113" s="18"/>
      <c r="B113" s="135" t="s">
        <v>360</v>
      </c>
      <c r="C113" s="7" t="s">
        <v>361</v>
      </c>
      <c r="D113" s="354" t="e">
        <f>+'INT B'!C117+'GOB B'!C117+'HAC B'!C117+'OBRAS B'!C118+#REF!+#REF!+'ESPEC B'!C100</f>
        <v>#REF!</v>
      </c>
      <c r="F113" s="18"/>
      <c r="G113" s="18"/>
      <c r="H113" s="349"/>
      <c r="I113" s="139"/>
      <c r="J113" s="18"/>
      <c r="K113" s="345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A114" s="18"/>
      <c r="B114" s="135" t="s">
        <v>364</v>
      </c>
      <c r="C114" s="7" t="s">
        <v>365</v>
      </c>
      <c r="D114" s="354">
        <f>+'INT B'!C119</f>
        <v>0</v>
      </c>
      <c r="F114" s="18"/>
      <c r="G114" s="18"/>
      <c r="H114" s="110"/>
      <c r="I114" s="139"/>
      <c r="J114" s="18"/>
      <c r="K114" s="345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 x14ac:dyDescent="0.25">
      <c r="A115" s="18"/>
      <c r="B115" s="135" t="s">
        <v>368</v>
      </c>
      <c r="C115" s="7" t="s">
        <v>369</v>
      </c>
      <c r="D115" s="354">
        <f>+'HAC B'!C121</f>
        <v>308135646</v>
      </c>
      <c r="E115" s="18"/>
      <c r="F115" s="18"/>
      <c r="G115" s="18"/>
      <c r="H115" s="349"/>
      <c r="I115" s="139"/>
      <c r="J115" s="18"/>
      <c r="K115" s="345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 x14ac:dyDescent="0.25">
      <c r="A116" s="19"/>
      <c r="B116" s="350"/>
      <c r="C116" s="351" t="s">
        <v>288</v>
      </c>
      <c r="D116" s="352" t="e">
        <f>+D110+D111+D112+D113+D114+D115</f>
        <v>#REF!</v>
      </c>
      <c r="E116" s="19"/>
      <c r="F116" s="19"/>
      <c r="G116" s="19"/>
      <c r="H116" s="10"/>
      <c r="I116" s="28"/>
      <c r="J116" s="19"/>
      <c r="K116" s="345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B117" s="350"/>
      <c r="C117" s="351" t="s">
        <v>374</v>
      </c>
      <c r="D117" s="352" t="e">
        <f>+D27+D45+D65+D91+D106+D116</f>
        <v>#REF!</v>
      </c>
      <c r="H117" s="110"/>
      <c r="I117" s="62"/>
      <c r="K117" s="345"/>
    </row>
    <row r="118" spans="1:26" ht="15.75" customHeight="1" x14ac:dyDescent="0.25">
      <c r="H118" s="110"/>
      <c r="I118" s="62"/>
      <c r="K118" s="345"/>
    </row>
    <row r="119" spans="1:26" ht="15.75" customHeight="1" x14ac:dyDescent="0.25">
      <c r="B119" s="350"/>
      <c r="C119" s="351" t="s">
        <v>1174</v>
      </c>
      <c r="D119" s="352" t="e">
        <f>+D27+D45+D65+D91+D106+D116</f>
        <v>#REF!</v>
      </c>
      <c r="H119" s="110"/>
      <c r="I119" s="62"/>
      <c r="K119" s="345"/>
    </row>
    <row r="120" spans="1:26" ht="15.75" customHeight="1" x14ac:dyDescent="0.25">
      <c r="H120" s="110"/>
      <c r="I120" s="62"/>
      <c r="K120" s="345"/>
    </row>
    <row r="121" spans="1:26" ht="15.75" customHeight="1" x14ac:dyDescent="0.25">
      <c r="H121" s="110"/>
      <c r="I121" s="62"/>
      <c r="K121" s="345"/>
    </row>
    <row r="122" spans="1:26" ht="15.75" customHeight="1" x14ac:dyDescent="0.25">
      <c r="H122" s="110"/>
      <c r="I122" s="62"/>
      <c r="K122" s="345"/>
    </row>
    <row r="123" spans="1:26" ht="15.75" customHeight="1" x14ac:dyDescent="0.25">
      <c r="H123" s="110"/>
      <c r="I123" s="62"/>
      <c r="K123" s="345"/>
    </row>
    <row r="124" spans="1:26" ht="15.75" customHeight="1" x14ac:dyDescent="0.25">
      <c r="H124" s="110"/>
      <c r="I124" s="62"/>
      <c r="K124" s="345"/>
    </row>
    <row r="125" spans="1:26" ht="15.75" customHeight="1" x14ac:dyDescent="0.25">
      <c r="H125" s="110"/>
      <c r="I125" s="62"/>
      <c r="K125" s="345"/>
    </row>
    <row r="126" spans="1:26" ht="15.75" customHeight="1" x14ac:dyDescent="0.25">
      <c r="H126" s="110"/>
      <c r="I126" s="62"/>
      <c r="K126" s="345"/>
    </row>
    <row r="127" spans="1:26" ht="15.75" customHeight="1" x14ac:dyDescent="0.25">
      <c r="H127" s="110"/>
      <c r="I127" s="62"/>
      <c r="K127" s="345"/>
    </row>
    <row r="128" spans="1:26" ht="15.75" customHeight="1" x14ac:dyDescent="0.25">
      <c r="H128" s="110"/>
      <c r="I128" s="62"/>
      <c r="K128" s="345"/>
    </row>
    <row r="129" spans="8:11" ht="15.75" customHeight="1" x14ac:dyDescent="0.25">
      <c r="H129" s="110"/>
      <c r="I129" s="62"/>
      <c r="K129" s="345"/>
    </row>
    <row r="130" spans="8:11" ht="15.75" customHeight="1" x14ac:dyDescent="0.25">
      <c r="H130" s="110"/>
      <c r="I130" s="62"/>
      <c r="K130" s="345"/>
    </row>
    <row r="131" spans="8:11" ht="15.75" customHeight="1" x14ac:dyDescent="0.25">
      <c r="H131" s="110"/>
      <c r="I131" s="62"/>
      <c r="K131" s="345"/>
    </row>
    <row r="132" spans="8:11" ht="15.75" customHeight="1" x14ac:dyDescent="0.25">
      <c r="H132" s="110"/>
      <c r="I132" s="62"/>
      <c r="K132" s="345"/>
    </row>
    <row r="133" spans="8:11" ht="15.75" customHeight="1" x14ac:dyDescent="0.25">
      <c r="H133" s="110"/>
      <c r="I133" s="62"/>
      <c r="K133" s="345"/>
    </row>
    <row r="134" spans="8:11" ht="15.75" customHeight="1" x14ac:dyDescent="0.25">
      <c r="H134" s="110"/>
      <c r="I134" s="62"/>
      <c r="K134" s="345"/>
    </row>
    <row r="135" spans="8:11" ht="15.75" customHeight="1" x14ac:dyDescent="0.25">
      <c r="H135" s="110"/>
      <c r="I135" s="62"/>
      <c r="K135" s="345"/>
    </row>
    <row r="136" spans="8:11" ht="15.75" customHeight="1" x14ac:dyDescent="0.25">
      <c r="H136" s="110"/>
      <c r="I136" s="62"/>
      <c r="K136" s="345"/>
    </row>
    <row r="137" spans="8:11" ht="15.75" customHeight="1" x14ac:dyDescent="0.25">
      <c r="H137" s="110"/>
      <c r="I137" s="62"/>
      <c r="K137" s="345"/>
    </row>
    <row r="138" spans="8:11" ht="15.75" customHeight="1" x14ac:dyDescent="0.25">
      <c r="H138" s="110"/>
      <c r="I138" s="62"/>
      <c r="K138" s="345"/>
    </row>
    <row r="139" spans="8:11" ht="15.75" customHeight="1" x14ac:dyDescent="0.25">
      <c r="H139" s="110"/>
      <c r="I139" s="62"/>
      <c r="K139" s="345"/>
    </row>
    <row r="140" spans="8:11" ht="15.75" customHeight="1" x14ac:dyDescent="0.25">
      <c r="H140" s="110"/>
      <c r="I140" s="62"/>
      <c r="K140" s="345"/>
    </row>
    <row r="141" spans="8:11" ht="15.75" customHeight="1" x14ac:dyDescent="0.25">
      <c r="H141" s="110"/>
      <c r="I141" s="62"/>
      <c r="K141" s="345"/>
    </row>
    <row r="142" spans="8:11" ht="15.75" customHeight="1" x14ac:dyDescent="0.25">
      <c r="H142" s="110"/>
      <c r="I142" s="62"/>
      <c r="K142" s="345"/>
    </row>
    <row r="143" spans="8:11" ht="15.75" customHeight="1" x14ac:dyDescent="0.25">
      <c r="H143" s="110"/>
      <c r="I143" s="62"/>
      <c r="K143" s="345"/>
    </row>
    <row r="144" spans="8:11" ht="15.75" customHeight="1" x14ac:dyDescent="0.25">
      <c r="H144" s="110"/>
      <c r="I144" s="62"/>
      <c r="K144" s="345"/>
    </row>
    <row r="145" spans="8:11" ht="15.75" customHeight="1" x14ac:dyDescent="0.25">
      <c r="H145" s="110"/>
      <c r="I145" s="62"/>
      <c r="K145" s="345"/>
    </row>
    <row r="146" spans="8:11" ht="15.75" customHeight="1" x14ac:dyDescent="0.25">
      <c r="H146" s="110"/>
      <c r="I146" s="62"/>
      <c r="K146" s="345"/>
    </row>
    <row r="147" spans="8:11" ht="15.75" customHeight="1" x14ac:dyDescent="0.25">
      <c r="H147" s="110"/>
      <c r="I147" s="62"/>
      <c r="K147" s="345"/>
    </row>
    <row r="148" spans="8:11" ht="15.75" customHeight="1" x14ac:dyDescent="0.25">
      <c r="H148" s="110"/>
      <c r="I148" s="62"/>
      <c r="K148" s="345"/>
    </row>
    <row r="149" spans="8:11" ht="15.75" customHeight="1" x14ac:dyDescent="0.25">
      <c r="H149" s="110"/>
      <c r="I149" s="62"/>
      <c r="K149" s="345"/>
    </row>
    <row r="150" spans="8:11" ht="15.75" customHeight="1" x14ac:dyDescent="0.25">
      <c r="H150" s="110"/>
      <c r="I150" s="62"/>
      <c r="K150" s="345"/>
    </row>
    <row r="151" spans="8:11" ht="15.75" customHeight="1" x14ac:dyDescent="0.25">
      <c r="H151" s="110"/>
      <c r="I151" s="62"/>
      <c r="K151" s="345"/>
    </row>
    <row r="152" spans="8:11" ht="15.75" customHeight="1" x14ac:dyDescent="0.25">
      <c r="H152" s="110"/>
      <c r="I152" s="62"/>
      <c r="K152" s="345"/>
    </row>
    <row r="153" spans="8:11" ht="15.75" customHeight="1" x14ac:dyDescent="0.25">
      <c r="H153" s="110"/>
      <c r="I153" s="62"/>
      <c r="K153" s="345"/>
    </row>
    <row r="154" spans="8:11" ht="15.75" customHeight="1" x14ac:dyDescent="0.25">
      <c r="H154" s="110"/>
      <c r="I154" s="62"/>
      <c r="K154" s="345"/>
    </row>
    <row r="155" spans="8:11" ht="15.75" customHeight="1" x14ac:dyDescent="0.25">
      <c r="H155" s="110"/>
      <c r="I155" s="62"/>
      <c r="K155" s="345"/>
    </row>
    <row r="156" spans="8:11" ht="15.75" customHeight="1" x14ac:dyDescent="0.25">
      <c r="H156" s="110"/>
      <c r="I156" s="62"/>
      <c r="K156" s="345"/>
    </row>
    <row r="157" spans="8:11" ht="15.75" customHeight="1" x14ac:dyDescent="0.25">
      <c r="H157" s="110"/>
      <c r="I157" s="62"/>
      <c r="K157" s="345"/>
    </row>
    <row r="158" spans="8:11" ht="15.75" customHeight="1" x14ac:dyDescent="0.25">
      <c r="H158" s="110"/>
      <c r="I158" s="62"/>
      <c r="K158" s="345"/>
    </row>
    <row r="159" spans="8:11" ht="15.75" customHeight="1" x14ac:dyDescent="0.25">
      <c r="H159" s="110"/>
      <c r="I159" s="62"/>
      <c r="K159" s="345"/>
    </row>
    <row r="160" spans="8:11" ht="15.75" customHeight="1" x14ac:dyDescent="0.25">
      <c r="H160" s="110"/>
      <c r="I160" s="62"/>
      <c r="K160" s="345"/>
    </row>
    <row r="161" spans="8:11" ht="15.75" customHeight="1" x14ac:dyDescent="0.25">
      <c r="H161" s="110"/>
      <c r="I161" s="62"/>
      <c r="K161" s="345"/>
    </row>
    <row r="162" spans="8:11" ht="15.75" customHeight="1" x14ac:dyDescent="0.25">
      <c r="H162" s="110"/>
      <c r="I162" s="62"/>
      <c r="K162" s="345"/>
    </row>
    <row r="163" spans="8:11" ht="15.75" customHeight="1" x14ac:dyDescent="0.25">
      <c r="H163" s="110"/>
      <c r="I163" s="62"/>
      <c r="K163" s="345"/>
    </row>
    <row r="164" spans="8:11" ht="15.75" customHeight="1" x14ac:dyDescent="0.25">
      <c r="H164" s="110"/>
      <c r="I164" s="62"/>
      <c r="K164" s="345"/>
    </row>
    <row r="165" spans="8:11" ht="15.75" customHeight="1" x14ac:dyDescent="0.25">
      <c r="H165" s="110"/>
      <c r="I165" s="62"/>
      <c r="K165" s="345"/>
    </row>
    <row r="166" spans="8:11" ht="15.75" customHeight="1" x14ac:dyDescent="0.25">
      <c r="H166" s="110"/>
      <c r="I166" s="62"/>
      <c r="K166" s="345"/>
    </row>
    <row r="167" spans="8:11" ht="15.75" customHeight="1" x14ac:dyDescent="0.25">
      <c r="H167" s="110"/>
      <c r="I167" s="62"/>
      <c r="K167" s="345"/>
    </row>
    <row r="168" spans="8:11" ht="15.75" customHeight="1" x14ac:dyDescent="0.25">
      <c r="H168" s="110"/>
      <c r="I168" s="62"/>
      <c r="K168" s="345"/>
    </row>
    <row r="169" spans="8:11" ht="15.75" customHeight="1" x14ac:dyDescent="0.25">
      <c r="H169" s="110"/>
      <c r="I169" s="62"/>
      <c r="K169" s="345"/>
    </row>
    <row r="170" spans="8:11" ht="15.75" customHeight="1" x14ac:dyDescent="0.25">
      <c r="H170" s="110"/>
      <c r="I170" s="62"/>
      <c r="K170" s="345"/>
    </row>
    <row r="171" spans="8:11" ht="15.75" customHeight="1" x14ac:dyDescent="0.25">
      <c r="H171" s="110"/>
      <c r="I171" s="62"/>
      <c r="K171" s="345"/>
    </row>
    <row r="172" spans="8:11" ht="15.75" customHeight="1" x14ac:dyDescent="0.25">
      <c r="H172" s="110"/>
      <c r="I172" s="62"/>
      <c r="K172" s="345"/>
    </row>
    <row r="173" spans="8:11" ht="15.75" customHeight="1" x14ac:dyDescent="0.25">
      <c r="H173" s="110"/>
      <c r="I173" s="62"/>
      <c r="K173" s="345"/>
    </row>
    <row r="174" spans="8:11" ht="15.75" customHeight="1" x14ac:dyDescent="0.25">
      <c r="H174" s="110"/>
      <c r="I174" s="62"/>
      <c r="K174" s="345"/>
    </row>
    <row r="175" spans="8:11" ht="15.75" customHeight="1" x14ac:dyDescent="0.25">
      <c r="H175" s="110"/>
      <c r="I175" s="62"/>
      <c r="K175" s="345"/>
    </row>
    <row r="176" spans="8:11" ht="15.75" customHeight="1" x14ac:dyDescent="0.25">
      <c r="H176" s="110"/>
      <c r="I176" s="62"/>
      <c r="K176" s="345"/>
    </row>
    <row r="177" spans="8:11" ht="15.75" customHeight="1" x14ac:dyDescent="0.25">
      <c r="H177" s="110"/>
      <c r="I177" s="62"/>
      <c r="K177" s="345"/>
    </row>
    <row r="178" spans="8:11" ht="15.75" customHeight="1" x14ac:dyDescent="0.25">
      <c r="H178" s="110"/>
      <c r="I178" s="62"/>
      <c r="K178" s="345"/>
    </row>
    <row r="179" spans="8:11" ht="15.75" customHeight="1" x14ac:dyDescent="0.25">
      <c r="H179" s="110"/>
      <c r="I179" s="62"/>
      <c r="K179" s="345"/>
    </row>
    <row r="180" spans="8:11" ht="15.75" customHeight="1" x14ac:dyDescent="0.25">
      <c r="H180" s="110"/>
      <c r="I180" s="62"/>
      <c r="K180" s="345"/>
    </row>
    <row r="181" spans="8:11" ht="15.75" customHeight="1" x14ac:dyDescent="0.25">
      <c r="H181" s="110"/>
      <c r="I181" s="62"/>
      <c r="K181" s="345"/>
    </row>
    <row r="182" spans="8:11" ht="15.75" customHeight="1" x14ac:dyDescent="0.25">
      <c r="H182" s="110"/>
      <c r="I182" s="62"/>
      <c r="K182" s="345"/>
    </row>
    <row r="183" spans="8:11" ht="15.75" customHeight="1" x14ac:dyDescent="0.25">
      <c r="H183" s="110"/>
      <c r="I183" s="62"/>
      <c r="K183" s="345"/>
    </row>
    <row r="184" spans="8:11" ht="15.75" customHeight="1" x14ac:dyDescent="0.25">
      <c r="H184" s="110"/>
      <c r="I184" s="62"/>
      <c r="K184" s="345"/>
    </row>
    <row r="185" spans="8:11" ht="15.75" customHeight="1" x14ac:dyDescent="0.25">
      <c r="H185" s="110"/>
      <c r="I185" s="62"/>
      <c r="K185" s="345"/>
    </row>
    <row r="186" spans="8:11" ht="15.75" customHeight="1" x14ac:dyDescent="0.25">
      <c r="H186" s="110"/>
      <c r="I186" s="62"/>
      <c r="K186" s="345"/>
    </row>
    <row r="187" spans="8:11" ht="15.75" customHeight="1" x14ac:dyDescent="0.25">
      <c r="H187" s="110"/>
      <c r="I187" s="62"/>
      <c r="K187" s="345"/>
    </row>
    <row r="188" spans="8:11" ht="15.75" customHeight="1" x14ac:dyDescent="0.25">
      <c r="H188" s="110"/>
      <c r="I188" s="62"/>
      <c r="K188" s="345"/>
    </row>
    <row r="189" spans="8:11" ht="15.75" customHeight="1" x14ac:dyDescent="0.25">
      <c r="H189" s="110"/>
      <c r="I189" s="62"/>
      <c r="K189" s="345"/>
    </row>
    <row r="190" spans="8:11" ht="15.75" customHeight="1" x14ac:dyDescent="0.25">
      <c r="H190" s="110"/>
      <c r="I190" s="62"/>
      <c r="K190" s="345"/>
    </row>
    <row r="191" spans="8:11" ht="15.75" customHeight="1" x14ac:dyDescent="0.25">
      <c r="H191" s="110"/>
      <c r="I191" s="62"/>
      <c r="K191" s="345"/>
    </row>
    <row r="192" spans="8:11" ht="15.75" customHeight="1" x14ac:dyDescent="0.25">
      <c r="H192" s="110"/>
      <c r="I192" s="62"/>
      <c r="K192" s="345"/>
    </row>
    <row r="193" spans="8:11" ht="15.75" customHeight="1" x14ac:dyDescent="0.25">
      <c r="H193" s="110"/>
      <c r="I193" s="62"/>
      <c r="K193" s="345"/>
    </row>
    <row r="194" spans="8:11" ht="15.75" customHeight="1" x14ac:dyDescent="0.25">
      <c r="H194" s="110"/>
      <c r="I194" s="62"/>
      <c r="K194" s="345"/>
    </row>
    <row r="195" spans="8:11" ht="15.75" customHeight="1" x14ac:dyDescent="0.25">
      <c r="H195" s="110"/>
      <c r="I195" s="62"/>
      <c r="K195" s="345"/>
    </row>
    <row r="196" spans="8:11" ht="15.75" customHeight="1" x14ac:dyDescent="0.25">
      <c r="H196" s="110"/>
      <c r="I196" s="62"/>
      <c r="K196" s="345"/>
    </row>
    <row r="197" spans="8:11" ht="15.75" customHeight="1" x14ac:dyDescent="0.25">
      <c r="H197" s="110"/>
      <c r="I197" s="62"/>
      <c r="K197" s="345"/>
    </row>
    <row r="198" spans="8:11" ht="15.75" customHeight="1" x14ac:dyDescent="0.25">
      <c r="H198" s="110"/>
      <c r="I198" s="62"/>
      <c r="K198" s="345"/>
    </row>
    <row r="199" spans="8:11" ht="15.75" customHeight="1" x14ac:dyDescent="0.25">
      <c r="H199" s="110"/>
      <c r="I199" s="62"/>
      <c r="K199" s="345"/>
    </row>
    <row r="200" spans="8:11" ht="15.75" customHeight="1" x14ac:dyDescent="0.25">
      <c r="H200" s="110"/>
      <c r="I200" s="62"/>
      <c r="K200" s="345"/>
    </row>
    <row r="201" spans="8:11" ht="15.75" customHeight="1" x14ac:dyDescent="0.25">
      <c r="H201" s="110"/>
      <c r="I201" s="62"/>
      <c r="K201" s="345"/>
    </row>
    <row r="202" spans="8:11" ht="15.75" customHeight="1" x14ac:dyDescent="0.25">
      <c r="H202" s="110"/>
      <c r="I202" s="62"/>
      <c r="K202" s="345"/>
    </row>
    <row r="203" spans="8:11" ht="15.75" customHeight="1" x14ac:dyDescent="0.25">
      <c r="H203" s="110"/>
      <c r="I203" s="62"/>
      <c r="K203" s="345"/>
    </row>
    <row r="204" spans="8:11" ht="15.75" customHeight="1" x14ac:dyDescent="0.25">
      <c r="H204" s="110"/>
      <c r="I204" s="62"/>
      <c r="K204" s="345"/>
    </row>
    <row r="205" spans="8:11" ht="15.75" customHeight="1" x14ac:dyDescent="0.25">
      <c r="H205" s="110"/>
      <c r="I205" s="62"/>
      <c r="K205" s="345"/>
    </row>
    <row r="206" spans="8:11" ht="15.75" customHeight="1" x14ac:dyDescent="0.25">
      <c r="H206" s="110"/>
      <c r="I206" s="62"/>
      <c r="K206" s="345"/>
    </row>
    <row r="207" spans="8:11" ht="15.75" customHeight="1" x14ac:dyDescent="0.25">
      <c r="H207" s="110"/>
      <c r="I207" s="62"/>
      <c r="K207" s="345"/>
    </row>
    <row r="208" spans="8:11" ht="15.75" customHeight="1" x14ac:dyDescent="0.25">
      <c r="H208" s="110"/>
      <c r="I208" s="62"/>
      <c r="K208" s="345"/>
    </row>
    <row r="209" spans="8:11" ht="15.75" customHeight="1" x14ac:dyDescent="0.25">
      <c r="H209" s="110"/>
      <c r="I209" s="62"/>
      <c r="K209" s="345"/>
    </row>
    <row r="210" spans="8:11" ht="15.75" customHeight="1" x14ac:dyDescent="0.25">
      <c r="H210" s="110"/>
      <c r="I210" s="62"/>
      <c r="K210" s="345"/>
    </row>
    <row r="211" spans="8:11" ht="15.75" customHeight="1" x14ac:dyDescent="0.25">
      <c r="H211" s="110"/>
      <c r="I211" s="62"/>
      <c r="K211" s="345"/>
    </row>
    <row r="212" spans="8:11" ht="15.75" customHeight="1" x14ac:dyDescent="0.25">
      <c r="H212" s="110"/>
      <c r="I212" s="62"/>
      <c r="K212" s="345"/>
    </row>
    <row r="213" spans="8:11" ht="15.75" customHeight="1" x14ac:dyDescent="0.25">
      <c r="H213" s="110"/>
      <c r="I213" s="62"/>
      <c r="K213" s="345"/>
    </row>
    <row r="214" spans="8:11" ht="15.75" customHeight="1" x14ac:dyDescent="0.25">
      <c r="H214" s="110"/>
      <c r="I214" s="62"/>
      <c r="K214" s="345"/>
    </row>
    <row r="215" spans="8:11" ht="15.75" customHeight="1" x14ac:dyDescent="0.25">
      <c r="H215" s="110"/>
      <c r="I215" s="62"/>
      <c r="K215" s="345"/>
    </row>
    <row r="216" spans="8:11" ht="15.75" customHeight="1" x14ac:dyDescent="0.25">
      <c r="H216" s="110"/>
      <c r="I216" s="62"/>
      <c r="K216" s="345"/>
    </row>
    <row r="217" spans="8:11" ht="15.75" customHeight="1" x14ac:dyDescent="0.25">
      <c r="H217" s="110"/>
      <c r="I217" s="62"/>
      <c r="K217" s="345"/>
    </row>
    <row r="218" spans="8:11" ht="15.75" customHeight="1" x14ac:dyDescent="0.25">
      <c r="H218" s="110"/>
      <c r="I218" s="62"/>
      <c r="K218" s="345"/>
    </row>
    <row r="219" spans="8:11" ht="15.75" customHeight="1" x14ac:dyDescent="0.25">
      <c r="H219" s="110"/>
      <c r="I219" s="62"/>
      <c r="K219" s="345"/>
    </row>
    <row r="220" spans="8:11" ht="15.75" customHeight="1" x14ac:dyDescent="0.25">
      <c r="H220" s="110"/>
      <c r="I220" s="62"/>
      <c r="K220" s="345"/>
    </row>
    <row r="221" spans="8:11" ht="15.75" customHeight="1" x14ac:dyDescent="0.25">
      <c r="H221" s="110"/>
      <c r="I221" s="62"/>
      <c r="K221" s="345"/>
    </row>
    <row r="222" spans="8:11" ht="15.75" customHeight="1" x14ac:dyDescent="0.25">
      <c r="H222" s="110"/>
      <c r="I222" s="62"/>
      <c r="K222" s="345"/>
    </row>
    <row r="223" spans="8:11" ht="15.75" customHeight="1" x14ac:dyDescent="0.25">
      <c r="H223" s="110"/>
      <c r="I223" s="62"/>
      <c r="K223" s="345"/>
    </row>
    <row r="224" spans="8:11" ht="15.75" customHeight="1" x14ac:dyDescent="0.25">
      <c r="H224" s="110"/>
      <c r="I224" s="62"/>
      <c r="K224" s="345"/>
    </row>
    <row r="225" spans="8:11" ht="15.75" customHeight="1" x14ac:dyDescent="0.25">
      <c r="H225" s="110"/>
      <c r="I225" s="62"/>
      <c r="K225" s="345"/>
    </row>
    <row r="226" spans="8:11" ht="15.75" customHeight="1" x14ac:dyDescent="0.25">
      <c r="H226" s="110"/>
      <c r="I226" s="62"/>
      <c r="K226" s="345"/>
    </row>
    <row r="227" spans="8:11" ht="15.75" customHeight="1" x14ac:dyDescent="0.25">
      <c r="H227" s="110"/>
      <c r="I227" s="62"/>
      <c r="K227" s="345"/>
    </row>
    <row r="228" spans="8:11" ht="15.75" customHeight="1" x14ac:dyDescent="0.25">
      <c r="H228" s="110"/>
      <c r="I228" s="62"/>
      <c r="K228" s="345"/>
    </row>
    <row r="229" spans="8:11" ht="15.75" customHeight="1" x14ac:dyDescent="0.25">
      <c r="H229" s="110"/>
      <c r="I229" s="62"/>
      <c r="K229" s="345"/>
    </row>
    <row r="230" spans="8:11" ht="15.75" customHeight="1" x14ac:dyDescent="0.25">
      <c r="H230" s="110"/>
      <c r="I230" s="62"/>
      <c r="K230" s="345"/>
    </row>
    <row r="231" spans="8:11" ht="15.75" customHeight="1" x14ac:dyDescent="0.25">
      <c r="H231" s="110"/>
      <c r="I231" s="62"/>
      <c r="K231" s="345"/>
    </row>
    <row r="232" spans="8:11" ht="15.75" customHeight="1" x14ac:dyDescent="0.25">
      <c r="H232" s="110"/>
      <c r="I232" s="62"/>
      <c r="K232" s="345"/>
    </row>
    <row r="233" spans="8:11" ht="15.75" customHeight="1" x14ac:dyDescent="0.25">
      <c r="H233" s="110"/>
      <c r="I233" s="62"/>
      <c r="K233" s="345"/>
    </row>
    <row r="234" spans="8:11" ht="15.75" customHeight="1" x14ac:dyDescent="0.25">
      <c r="H234" s="110"/>
      <c r="I234" s="62"/>
      <c r="K234" s="345"/>
    </row>
    <row r="235" spans="8:11" ht="15.75" customHeight="1" x14ac:dyDescent="0.25">
      <c r="H235" s="110"/>
      <c r="I235" s="62"/>
      <c r="K235" s="345"/>
    </row>
    <row r="236" spans="8:11" ht="15.75" customHeight="1" x14ac:dyDescent="0.25">
      <c r="H236" s="110"/>
      <c r="I236" s="62"/>
      <c r="K236" s="345"/>
    </row>
    <row r="237" spans="8:11" ht="15.75" customHeight="1" x14ac:dyDescent="0.25">
      <c r="H237" s="110"/>
      <c r="I237" s="62"/>
      <c r="K237" s="345"/>
    </row>
    <row r="238" spans="8:11" ht="15.75" customHeight="1" x14ac:dyDescent="0.25">
      <c r="H238" s="110"/>
      <c r="I238" s="62"/>
      <c r="K238" s="345"/>
    </row>
    <row r="239" spans="8:11" ht="15.75" customHeight="1" x14ac:dyDescent="0.25">
      <c r="H239" s="110"/>
      <c r="I239" s="62"/>
      <c r="K239" s="345"/>
    </row>
    <row r="240" spans="8:11" ht="15.75" customHeight="1" x14ac:dyDescent="0.25">
      <c r="H240" s="110"/>
      <c r="I240" s="62"/>
      <c r="K240" s="345"/>
    </row>
    <row r="241" spans="8:11" ht="15.75" customHeight="1" x14ac:dyDescent="0.25">
      <c r="H241" s="110"/>
      <c r="I241" s="62"/>
      <c r="K241" s="345"/>
    </row>
    <row r="242" spans="8:11" ht="15.75" customHeight="1" x14ac:dyDescent="0.25">
      <c r="H242" s="110"/>
      <c r="I242" s="62"/>
      <c r="K242" s="345"/>
    </row>
    <row r="243" spans="8:11" ht="15.75" customHeight="1" x14ac:dyDescent="0.25">
      <c r="H243" s="110"/>
      <c r="I243" s="62"/>
      <c r="K243" s="345"/>
    </row>
    <row r="244" spans="8:11" ht="15.75" customHeight="1" x14ac:dyDescent="0.25">
      <c r="H244" s="110"/>
      <c r="I244" s="62"/>
      <c r="K244" s="345"/>
    </row>
    <row r="245" spans="8:11" ht="15.75" customHeight="1" x14ac:dyDescent="0.25">
      <c r="H245" s="110"/>
      <c r="I245" s="62"/>
      <c r="K245" s="345"/>
    </row>
    <row r="246" spans="8:11" ht="15.75" customHeight="1" x14ac:dyDescent="0.25">
      <c r="H246" s="110"/>
      <c r="I246" s="62"/>
      <c r="K246" s="345"/>
    </row>
    <row r="247" spans="8:11" ht="15.75" customHeight="1" x14ac:dyDescent="0.25">
      <c r="H247" s="110"/>
      <c r="I247" s="62"/>
      <c r="K247" s="345"/>
    </row>
    <row r="248" spans="8:11" ht="15.75" customHeight="1" x14ac:dyDescent="0.25">
      <c r="H248" s="110"/>
      <c r="I248" s="62"/>
      <c r="K248" s="345"/>
    </row>
    <row r="249" spans="8:11" ht="15.75" customHeight="1" x14ac:dyDescent="0.25">
      <c r="H249" s="110"/>
      <c r="I249" s="62"/>
      <c r="K249" s="345"/>
    </row>
    <row r="250" spans="8:11" ht="15.75" customHeight="1" x14ac:dyDescent="0.25">
      <c r="H250" s="110"/>
      <c r="I250" s="62"/>
      <c r="K250" s="345"/>
    </row>
    <row r="251" spans="8:11" ht="15.75" customHeight="1" x14ac:dyDescent="0.25">
      <c r="H251" s="110"/>
      <c r="I251" s="62"/>
      <c r="K251" s="345"/>
    </row>
    <row r="252" spans="8:11" ht="15.75" customHeight="1" x14ac:dyDescent="0.25">
      <c r="H252" s="110"/>
      <c r="I252" s="62"/>
      <c r="K252" s="345"/>
    </row>
    <row r="253" spans="8:11" ht="15.75" customHeight="1" x14ac:dyDescent="0.25">
      <c r="H253" s="110"/>
      <c r="I253" s="62"/>
      <c r="K253" s="345"/>
    </row>
    <row r="254" spans="8:11" ht="15.75" customHeight="1" x14ac:dyDescent="0.25">
      <c r="H254" s="110"/>
      <c r="I254" s="62"/>
      <c r="K254" s="345"/>
    </row>
    <row r="255" spans="8:11" ht="15.75" customHeight="1" x14ac:dyDescent="0.25">
      <c r="H255" s="110"/>
      <c r="I255" s="62"/>
      <c r="K255" s="345"/>
    </row>
    <row r="256" spans="8:11" ht="15.75" customHeight="1" x14ac:dyDescent="0.25">
      <c r="H256" s="110"/>
      <c r="I256" s="62"/>
      <c r="K256" s="345"/>
    </row>
    <row r="257" spans="8:11" ht="15.75" customHeight="1" x14ac:dyDescent="0.25">
      <c r="H257" s="110"/>
      <c r="I257" s="62"/>
      <c r="K257" s="345"/>
    </row>
    <row r="258" spans="8:11" ht="15.75" customHeight="1" x14ac:dyDescent="0.25">
      <c r="H258" s="110"/>
      <c r="I258" s="62"/>
      <c r="K258" s="345"/>
    </row>
    <row r="259" spans="8:11" ht="15.75" customHeight="1" x14ac:dyDescent="0.25">
      <c r="H259" s="110"/>
      <c r="I259" s="62"/>
      <c r="K259" s="345"/>
    </row>
    <row r="260" spans="8:11" ht="15.75" customHeight="1" x14ac:dyDescent="0.25">
      <c r="H260" s="110"/>
      <c r="I260" s="62"/>
      <c r="K260" s="345"/>
    </row>
    <row r="261" spans="8:11" ht="15.75" customHeight="1" x14ac:dyDescent="0.25">
      <c r="H261" s="110"/>
      <c r="I261" s="62"/>
      <c r="K261" s="345"/>
    </row>
    <row r="262" spans="8:11" ht="15.75" customHeight="1" x14ac:dyDescent="0.25">
      <c r="H262" s="110"/>
      <c r="I262" s="62"/>
      <c r="K262" s="345"/>
    </row>
    <row r="263" spans="8:11" ht="15.75" customHeight="1" x14ac:dyDescent="0.25">
      <c r="H263" s="110"/>
      <c r="I263" s="62"/>
      <c r="K263" s="345"/>
    </row>
    <row r="264" spans="8:11" ht="15.75" customHeight="1" x14ac:dyDescent="0.25">
      <c r="H264" s="110"/>
      <c r="I264" s="62"/>
      <c r="K264" s="345"/>
    </row>
    <row r="265" spans="8:11" ht="15.75" customHeight="1" x14ac:dyDescent="0.25">
      <c r="H265" s="110"/>
      <c r="I265" s="62"/>
      <c r="K265" s="345"/>
    </row>
    <row r="266" spans="8:11" ht="15.75" customHeight="1" x14ac:dyDescent="0.25">
      <c r="H266" s="110"/>
      <c r="I266" s="62"/>
      <c r="K266" s="345"/>
    </row>
    <row r="267" spans="8:11" ht="15.75" customHeight="1" x14ac:dyDescent="0.25">
      <c r="H267" s="110"/>
      <c r="I267" s="62"/>
      <c r="K267" s="345"/>
    </row>
    <row r="268" spans="8:11" ht="15.75" customHeight="1" x14ac:dyDescent="0.25">
      <c r="H268" s="110"/>
      <c r="I268" s="62"/>
      <c r="K268" s="345"/>
    </row>
    <row r="269" spans="8:11" ht="15.75" customHeight="1" x14ac:dyDescent="0.25">
      <c r="H269" s="110"/>
      <c r="I269" s="62"/>
      <c r="K269" s="345"/>
    </row>
    <row r="270" spans="8:11" ht="15.75" customHeight="1" x14ac:dyDescent="0.25">
      <c r="H270" s="110"/>
      <c r="I270" s="62"/>
      <c r="K270" s="345"/>
    </row>
    <row r="271" spans="8:11" ht="15.75" customHeight="1" x14ac:dyDescent="0.25">
      <c r="H271" s="110"/>
      <c r="I271" s="62"/>
      <c r="K271" s="345"/>
    </row>
    <row r="272" spans="8:11" ht="15.75" customHeight="1" x14ac:dyDescent="0.25">
      <c r="H272" s="110"/>
      <c r="I272" s="62"/>
      <c r="K272" s="345"/>
    </row>
    <row r="273" spans="8:11" ht="15.75" customHeight="1" x14ac:dyDescent="0.25">
      <c r="H273" s="110"/>
      <c r="I273" s="62"/>
      <c r="K273" s="345"/>
    </row>
    <row r="274" spans="8:11" ht="15.75" customHeight="1" x14ac:dyDescent="0.25">
      <c r="H274" s="110"/>
      <c r="I274" s="62"/>
      <c r="K274" s="345"/>
    </row>
    <row r="275" spans="8:11" ht="15.75" customHeight="1" x14ac:dyDescent="0.25">
      <c r="H275" s="110"/>
      <c r="I275" s="62"/>
      <c r="K275" s="345"/>
    </row>
    <row r="276" spans="8:11" ht="15.75" customHeight="1" x14ac:dyDescent="0.25">
      <c r="H276" s="110"/>
      <c r="I276" s="62"/>
      <c r="K276" s="345"/>
    </row>
    <row r="277" spans="8:11" ht="15.75" customHeight="1" x14ac:dyDescent="0.25">
      <c r="H277" s="110"/>
      <c r="I277" s="62"/>
      <c r="K277" s="345"/>
    </row>
    <row r="278" spans="8:11" ht="15.75" customHeight="1" x14ac:dyDescent="0.25">
      <c r="H278" s="110"/>
      <c r="I278" s="62"/>
      <c r="K278" s="345"/>
    </row>
    <row r="279" spans="8:11" ht="15.75" customHeight="1" x14ac:dyDescent="0.25">
      <c r="H279" s="110"/>
      <c r="I279" s="62"/>
      <c r="K279" s="345"/>
    </row>
    <row r="280" spans="8:11" ht="15.75" customHeight="1" x14ac:dyDescent="0.25">
      <c r="H280" s="110"/>
      <c r="I280" s="62"/>
      <c r="K280" s="345"/>
    </row>
    <row r="281" spans="8:11" ht="15.75" customHeight="1" x14ac:dyDescent="0.25">
      <c r="H281" s="110"/>
      <c r="I281" s="62"/>
      <c r="K281" s="345"/>
    </row>
    <row r="282" spans="8:11" ht="15.75" customHeight="1" x14ac:dyDescent="0.25">
      <c r="H282" s="110"/>
      <c r="I282" s="62"/>
      <c r="K282" s="345"/>
    </row>
    <row r="283" spans="8:11" ht="15.75" customHeight="1" x14ac:dyDescent="0.25">
      <c r="H283" s="110"/>
      <c r="I283" s="62"/>
      <c r="K283" s="345"/>
    </row>
    <row r="284" spans="8:11" ht="15.75" customHeight="1" x14ac:dyDescent="0.25">
      <c r="H284" s="110"/>
      <c r="I284" s="62"/>
      <c r="K284" s="345"/>
    </row>
    <row r="285" spans="8:11" ht="15.75" customHeight="1" x14ac:dyDescent="0.25">
      <c r="H285" s="110"/>
      <c r="I285" s="62"/>
      <c r="K285" s="345"/>
    </row>
    <row r="286" spans="8:11" ht="15.75" customHeight="1" x14ac:dyDescent="0.25">
      <c r="H286" s="110"/>
      <c r="I286" s="62"/>
      <c r="K286" s="345"/>
    </row>
    <row r="287" spans="8:11" ht="15.75" customHeight="1" x14ac:dyDescent="0.25">
      <c r="H287" s="110"/>
      <c r="I287" s="62"/>
      <c r="K287" s="345"/>
    </row>
    <row r="288" spans="8:11" ht="15.75" customHeight="1" x14ac:dyDescent="0.25">
      <c r="H288" s="110"/>
      <c r="I288" s="62"/>
      <c r="K288" s="345"/>
    </row>
    <row r="289" spans="8:11" ht="15.75" customHeight="1" x14ac:dyDescent="0.25">
      <c r="H289" s="110"/>
      <c r="I289" s="62"/>
      <c r="K289" s="345"/>
    </row>
    <row r="290" spans="8:11" ht="15.75" customHeight="1" x14ac:dyDescent="0.25">
      <c r="H290" s="110"/>
      <c r="I290" s="62"/>
      <c r="K290" s="345"/>
    </row>
    <row r="291" spans="8:11" ht="15.75" customHeight="1" x14ac:dyDescent="0.25">
      <c r="H291" s="110"/>
      <c r="I291" s="62"/>
      <c r="K291" s="345"/>
    </row>
    <row r="292" spans="8:11" ht="15.75" customHeight="1" x14ac:dyDescent="0.25">
      <c r="H292" s="110"/>
      <c r="I292" s="62"/>
      <c r="K292" s="345"/>
    </row>
    <row r="293" spans="8:11" ht="15.75" customHeight="1" x14ac:dyDescent="0.25">
      <c r="H293" s="110"/>
      <c r="I293" s="62"/>
      <c r="K293" s="345"/>
    </row>
    <row r="294" spans="8:11" ht="15.75" customHeight="1" x14ac:dyDescent="0.25">
      <c r="H294" s="110"/>
      <c r="I294" s="62"/>
      <c r="K294" s="345"/>
    </row>
    <row r="295" spans="8:11" ht="15.75" customHeight="1" x14ac:dyDescent="0.25">
      <c r="H295" s="110"/>
      <c r="I295" s="62"/>
      <c r="K295" s="345"/>
    </row>
    <row r="296" spans="8:11" ht="15.75" customHeight="1" x14ac:dyDescent="0.25">
      <c r="H296" s="110"/>
      <c r="I296" s="62"/>
      <c r="K296" s="345"/>
    </row>
    <row r="297" spans="8:11" ht="15.75" customHeight="1" x14ac:dyDescent="0.25">
      <c r="H297" s="110"/>
      <c r="I297" s="62"/>
      <c r="K297" s="345"/>
    </row>
    <row r="298" spans="8:11" ht="15.75" customHeight="1" x14ac:dyDescent="0.25">
      <c r="H298" s="110"/>
      <c r="I298" s="62"/>
      <c r="K298" s="345"/>
    </row>
    <row r="299" spans="8:11" ht="15.75" customHeight="1" x14ac:dyDescent="0.25">
      <c r="H299" s="110"/>
      <c r="I299" s="62"/>
      <c r="K299" s="345"/>
    </row>
    <row r="300" spans="8:11" ht="15.75" customHeight="1" x14ac:dyDescent="0.25">
      <c r="H300" s="110"/>
      <c r="I300" s="62"/>
      <c r="K300" s="345"/>
    </row>
    <row r="301" spans="8:11" ht="15.75" customHeight="1" x14ac:dyDescent="0.25">
      <c r="H301" s="110"/>
      <c r="I301" s="62"/>
      <c r="K301" s="345"/>
    </row>
    <row r="302" spans="8:11" ht="15.75" customHeight="1" x14ac:dyDescent="0.25">
      <c r="H302" s="110"/>
      <c r="I302" s="62"/>
      <c r="K302" s="345"/>
    </row>
    <row r="303" spans="8:11" ht="15.75" customHeight="1" x14ac:dyDescent="0.25">
      <c r="H303" s="110"/>
      <c r="I303" s="62"/>
      <c r="K303" s="345"/>
    </row>
    <row r="304" spans="8:11" ht="15.75" customHeight="1" x14ac:dyDescent="0.25">
      <c r="H304" s="110"/>
      <c r="I304" s="62"/>
      <c r="K304" s="345"/>
    </row>
    <row r="305" spans="8:11" ht="15.75" customHeight="1" x14ac:dyDescent="0.25">
      <c r="H305" s="110"/>
      <c r="I305" s="62"/>
      <c r="K305" s="345"/>
    </row>
    <row r="306" spans="8:11" ht="15.75" customHeight="1" x14ac:dyDescent="0.25">
      <c r="H306" s="110"/>
      <c r="I306" s="62"/>
      <c r="K306" s="345"/>
    </row>
    <row r="307" spans="8:11" ht="15.75" customHeight="1" x14ac:dyDescent="0.25">
      <c r="H307" s="110"/>
      <c r="I307" s="62"/>
      <c r="K307" s="345"/>
    </row>
    <row r="308" spans="8:11" ht="15.75" customHeight="1" x14ac:dyDescent="0.25">
      <c r="H308" s="110"/>
      <c r="I308" s="62"/>
      <c r="K308" s="345"/>
    </row>
    <row r="309" spans="8:11" ht="15.75" customHeight="1" x14ac:dyDescent="0.25">
      <c r="H309" s="110"/>
      <c r="I309" s="62"/>
      <c r="K309" s="345"/>
    </row>
    <row r="310" spans="8:11" ht="15.75" customHeight="1" x14ac:dyDescent="0.25">
      <c r="H310" s="110"/>
      <c r="I310" s="62"/>
      <c r="K310" s="345"/>
    </row>
    <row r="311" spans="8:11" ht="15.75" customHeight="1" x14ac:dyDescent="0.25">
      <c r="H311" s="110"/>
      <c r="I311" s="62"/>
      <c r="K311" s="345"/>
    </row>
    <row r="312" spans="8:11" ht="15.75" customHeight="1" x14ac:dyDescent="0.25">
      <c r="H312" s="110"/>
      <c r="I312" s="62"/>
      <c r="K312" s="345"/>
    </row>
    <row r="313" spans="8:11" ht="15.75" customHeight="1" x14ac:dyDescent="0.25">
      <c r="H313" s="110"/>
      <c r="I313" s="62"/>
      <c r="K313" s="345"/>
    </row>
    <row r="314" spans="8:11" ht="15.75" customHeight="1" x14ac:dyDescent="0.25">
      <c r="H314" s="110"/>
      <c r="I314" s="62"/>
      <c r="K314" s="345"/>
    </row>
    <row r="315" spans="8:11" ht="15.75" customHeight="1" x14ac:dyDescent="0.25">
      <c r="H315" s="110"/>
      <c r="I315" s="62"/>
      <c r="K315" s="345"/>
    </row>
    <row r="316" spans="8:11" ht="15.75" customHeight="1" x14ac:dyDescent="0.25">
      <c r="H316" s="110"/>
      <c r="I316" s="62"/>
      <c r="K316" s="345"/>
    </row>
    <row r="317" spans="8:11" ht="15.75" customHeight="1" x14ac:dyDescent="0.25">
      <c r="H317" s="110"/>
      <c r="I317" s="62"/>
      <c r="K317" s="345"/>
    </row>
    <row r="318" spans="8:11" ht="15.75" customHeight="1" x14ac:dyDescent="0.25">
      <c r="H318" s="110"/>
      <c r="I318" s="62"/>
      <c r="K318" s="345"/>
    </row>
    <row r="319" spans="8:11" ht="15.75" customHeight="1" x14ac:dyDescent="0.25">
      <c r="H319" s="110"/>
      <c r="I319" s="62"/>
      <c r="K319" s="345"/>
    </row>
    <row r="320" spans="8:11" ht="15.75" customHeight="1" x14ac:dyDescent="0.25">
      <c r="H320" s="110"/>
      <c r="I320" s="62"/>
      <c r="K320" s="345"/>
    </row>
    <row r="321" spans="8:11" ht="15.75" customHeight="1" x14ac:dyDescent="0.25">
      <c r="H321" s="110"/>
      <c r="I321" s="62"/>
      <c r="K321" s="345"/>
    </row>
    <row r="322" spans="8:11" ht="15.75" customHeight="1" x14ac:dyDescent="0.25">
      <c r="H322" s="110"/>
      <c r="I322" s="62"/>
      <c r="K322" s="345"/>
    </row>
    <row r="323" spans="8:11" ht="15.75" customHeight="1" x14ac:dyDescent="0.25">
      <c r="H323" s="110"/>
      <c r="I323" s="62"/>
      <c r="K323" s="345"/>
    </row>
    <row r="324" spans="8:11" ht="15.75" customHeight="1" x14ac:dyDescent="0.25">
      <c r="H324" s="110"/>
      <c r="I324" s="62"/>
      <c r="K324" s="345"/>
    </row>
    <row r="325" spans="8:11" ht="15.75" customHeight="1" x14ac:dyDescent="0.25">
      <c r="H325" s="110"/>
      <c r="I325" s="62"/>
      <c r="K325" s="345"/>
    </row>
    <row r="326" spans="8:11" ht="15.75" customHeight="1" x14ac:dyDescent="0.25">
      <c r="H326" s="110"/>
      <c r="I326" s="62"/>
      <c r="K326" s="345"/>
    </row>
    <row r="327" spans="8:11" ht="15.75" customHeight="1" x14ac:dyDescent="0.25">
      <c r="H327" s="110"/>
      <c r="I327" s="62"/>
      <c r="K327" s="345"/>
    </row>
    <row r="328" spans="8:11" ht="15.75" customHeight="1" x14ac:dyDescent="0.25">
      <c r="H328" s="110"/>
      <c r="I328" s="62"/>
      <c r="K328" s="345"/>
    </row>
    <row r="329" spans="8:11" ht="15.75" customHeight="1" x14ac:dyDescent="0.25">
      <c r="H329" s="110"/>
      <c r="I329" s="62"/>
      <c r="K329" s="345"/>
    </row>
    <row r="330" spans="8:11" ht="15.75" customHeight="1" x14ac:dyDescent="0.25">
      <c r="H330" s="110"/>
      <c r="I330" s="62"/>
      <c r="K330" s="345"/>
    </row>
    <row r="331" spans="8:11" ht="15.75" customHeight="1" x14ac:dyDescent="0.25">
      <c r="H331" s="110"/>
      <c r="I331" s="62"/>
      <c r="K331" s="345"/>
    </row>
    <row r="332" spans="8:11" ht="15.75" customHeight="1" x14ac:dyDescent="0.25">
      <c r="H332" s="110"/>
      <c r="I332" s="62"/>
      <c r="K332" s="345"/>
    </row>
    <row r="333" spans="8:11" ht="15.75" customHeight="1" x14ac:dyDescent="0.25">
      <c r="H333" s="110"/>
      <c r="I333" s="62"/>
      <c r="K333" s="345"/>
    </row>
    <row r="334" spans="8:11" ht="15.75" customHeight="1" x14ac:dyDescent="0.25">
      <c r="H334" s="110"/>
      <c r="I334" s="62"/>
      <c r="K334" s="345"/>
    </row>
    <row r="335" spans="8:11" ht="15.75" customHeight="1" x14ac:dyDescent="0.25">
      <c r="H335" s="110"/>
      <c r="I335" s="62"/>
      <c r="K335" s="345"/>
    </row>
    <row r="336" spans="8:11" ht="15.75" customHeight="1" x14ac:dyDescent="0.25">
      <c r="H336" s="110"/>
      <c r="I336" s="62"/>
      <c r="K336" s="345"/>
    </row>
    <row r="337" spans="8:11" ht="15.75" customHeight="1" x14ac:dyDescent="0.25">
      <c r="H337" s="110"/>
      <c r="I337" s="62"/>
      <c r="K337" s="345"/>
    </row>
    <row r="338" spans="8:11" ht="15.75" customHeight="1" x14ac:dyDescent="0.25">
      <c r="H338" s="110"/>
      <c r="I338" s="62"/>
      <c r="K338" s="345"/>
    </row>
    <row r="339" spans="8:11" ht="15.75" customHeight="1" x14ac:dyDescent="0.25">
      <c r="H339" s="110"/>
      <c r="I339" s="62"/>
      <c r="K339" s="345"/>
    </row>
    <row r="340" spans="8:11" ht="15.75" customHeight="1" x14ac:dyDescent="0.25">
      <c r="H340" s="110"/>
      <c r="I340" s="62"/>
      <c r="K340" s="345"/>
    </row>
    <row r="341" spans="8:11" ht="15.75" customHeight="1" x14ac:dyDescent="0.25">
      <c r="H341" s="110"/>
      <c r="I341" s="62"/>
      <c r="K341" s="345"/>
    </row>
    <row r="342" spans="8:11" ht="15.75" customHeight="1" x14ac:dyDescent="0.25">
      <c r="H342" s="110"/>
      <c r="I342" s="62"/>
      <c r="K342" s="345"/>
    </row>
    <row r="343" spans="8:11" ht="15.75" customHeight="1" x14ac:dyDescent="0.25">
      <c r="H343" s="110"/>
      <c r="I343" s="62"/>
      <c r="K343" s="345"/>
    </row>
    <row r="344" spans="8:11" ht="15.75" customHeight="1" x14ac:dyDescent="0.25">
      <c r="H344" s="110"/>
      <c r="I344" s="62"/>
      <c r="K344" s="345"/>
    </row>
    <row r="345" spans="8:11" ht="15.75" customHeight="1" x14ac:dyDescent="0.25">
      <c r="H345" s="110"/>
      <c r="I345" s="62"/>
      <c r="K345" s="345"/>
    </row>
    <row r="346" spans="8:11" ht="15.75" customHeight="1" x14ac:dyDescent="0.25">
      <c r="H346" s="110"/>
      <c r="I346" s="62"/>
      <c r="K346" s="345"/>
    </row>
    <row r="347" spans="8:11" ht="15.75" customHeight="1" x14ac:dyDescent="0.25">
      <c r="H347" s="110"/>
      <c r="I347" s="62"/>
      <c r="K347" s="345"/>
    </row>
    <row r="348" spans="8:11" ht="15.75" customHeight="1" x14ac:dyDescent="0.25">
      <c r="H348" s="110"/>
      <c r="I348" s="62"/>
      <c r="K348" s="345"/>
    </row>
    <row r="349" spans="8:11" ht="15.75" customHeight="1" x14ac:dyDescent="0.25">
      <c r="H349" s="110"/>
      <c r="I349" s="62"/>
      <c r="K349" s="345"/>
    </row>
    <row r="350" spans="8:11" ht="15.75" customHeight="1" x14ac:dyDescent="0.25">
      <c r="H350" s="110"/>
      <c r="I350" s="62"/>
      <c r="K350" s="345"/>
    </row>
    <row r="351" spans="8:11" ht="15.75" customHeight="1" x14ac:dyDescent="0.25">
      <c r="H351" s="110"/>
      <c r="I351" s="62"/>
      <c r="K351" s="345"/>
    </row>
    <row r="352" spans="8:11" ht="15.75" customHeight="1" x14ac:dyDescent="0.25">
      <c r="H352" s="110"/>
      <c r="I352" s="62"/>
      <c r="K352" s="345"/>
    </row>
    <row r="353" spans="8:11" ht="15.75" customHeight="1" x14ac:dyDescent="0.25">
      <c r="H353" s="110"/>
      <c r="I353" s="62"/>
      <c r="K353" s="345"/>
    </row>
    <row r="354" spans="8:11" ht="15.75" customHeight="1" x14ac:dyDescent="0.25">
      <c r="H354" s="110"/>
      <c r="I354" s="62"/>
      <c r="K354" s="345"/>
    </row>
    <row r="355" spans="8:11" ht="15.75" customHeight="1" x14ac:dyDescent="0.25">
      <c r="H355" s="110"/>
      <c r="I355" s="62"/>
      <c r="K355" s="345"/>
    </row>
    <row r="356" spans="8:11" ht="15.75" customHeight="1" x14ac:dyDescent="0.25">
      <c r="H356" s="110"/>
      <c r="I356" s="62"/>
      <c r="K356" s="345"/>
    </row>
    <row r="357" spans="8:11" ht="15.75" customHeight="1" x14ac:dyDescent="0.25">
      <c r="H357" s="110"/>
      <c r="I357" s="62"/>
      <c r="K357" s="345"/>
    </row>
    <row r="358" spans="8:11" ht="15.75" customHeight="1" x14ac:dyDescent="0.25">
      <c r="H358" s="110"/>
      <c r="I358" s="62"/>
      <c r="K358" s="345"/>
    </row>
    <row r="359" spans="8:11" ht="15.75" customHeight="1" x14ac:dyDescent="0.25">
      <c r="H359" s="110"/>
      <c r="I359" s="62"/>
      <c r="K359" s="345"/>
    </row>
    <row r="360" spans="8:11" ht="15.75" customHeight="1" x14ac:dyDescent="0.25">
      <c r="H360" s="110"/>
      <c r="I360" s="62"/>
      <c r="K360" s="345"/>
    </row>
    <row r="361" spans="8:11" ht="15.75" customHeight="1" x14ac:dyDescent="0.25">
      <c r="H361" s="110"/>
      <c r="I361" s="62"/>
      <c r="K361" s="345"/>
    </row>
    <row r="362" spans="8:11" ht="15.75" customHeight="1" x14ac:dyDescent="0.25">
      <c r="H362" s="110"/>
      <c r="I362" s="62"/>
      <c r="K362" s="345"/>
    </row>
    <row r="363" spans="8:11" ht="15.75" customHeight="1" x14ac:dyDescent="0.25">
      <c r="H363" s="110"/>
      <c r="I363" s="62"/>
      <c r="K363" s="345"/>
    </row>
    <row r="364" spans="8:11" ht="15.75" customHeight="1" x14ac:dyDescent="0.25">
      <c r="H364" s="110"/>
      <c r="I364" s="62"/>
      <c r="K364" s="345"/>
    </row>
    <row r="365" spans="8:11" ht="15.75" customHeight="1" x14ac:dyDescent="0.25">
      <c r="H365" s="110"/>
      <c r="I365" s="62"/>
      <c r="K365" s="345"/>
    </row>
    <row r="366" spans="8:11" ht="15.75" customHeight="1" x14ac:dyDescent="0.25">
      <c r="H366" s="110"/>
      <c r="I366" s="62"/>
      <c r="K366" s="345"/>
    </row>
    <row r="367" spans="8:11" ht="15.75" customHeight="1" x14ac:dyDescent="0.25">
      <c r="H367" s="110"/>
      <c r="I367" s="62"/>
      <c r="K367" s="345"/>
    </row>
    <row r="368" spans="8:11" ht="15.75" customHeight="1" x14ac:dyDescent="0.25">
      <c r="H368" s="110"/>
      <c r="I368" s="62"/>
      <c r="K368" s="345"/>
    </row>
    <row r="369" spans="8:11" ht="15.75" customHeight="1" x14ac:dyDescent="0.25">
      <c r="H369" s="110"/>
      <c r="I369" s="62"/>
      <c r="K369" s="345"/>
    </row>
    <row r="370" spans="8:11" ht="15.75" customHeight="1" x14ac:dyDescent="0.25">
      <c r="H370" s="110"/>
      <c r="I370" s="62"/>
      <c r="K370" s="345"/>
    </row>
    <row r="371" spans="8:11" ht="15.75" customHeight="1" x14ac:dyDescent="0.25">
      <c r="H371" s="110"/>
      <c r="I371" s="62"/>
      <c r="K371" s="345"/>
    </row>
    <row r="372" spans="8:11" ht="15.75" customHeight="1" x14ac:dyDescent="0.25">
      <c r="H372" s="110"/>
      <c r="I372" s="62"/>
      <c r="K372" s="345"/>
    </row>
    <row r="373" spans="8:11" ht="15.75" customHeight="1" x14ac:dyDescent="0.25">
      <c r="H373" s="110"/>
      <c r="I373" s="62"/>
      <c r="K373" s="345"/>
    </row>
    <row r="374" spans="8:11" ht="15.75" customHeight="1" x14ac:dyDescent="0.25">
      <c r="H374" s="110"/>
      <c r="I374" s="62"/>
      <c r="K374" s="345"/>
    </row>
    <row r="375" spans="8:11" ht="15.75" customHeight="1" x14ac:dyDescent="0.25">
      <c r="H375" s="110"/>
      <c r="I375" s="62"/>
      <c r="K375" s="345"/>
    </row>
    <row r="376" spans="8:11" ht="15.75" customHeight="1" x14ac:dyDescent="0.25">
      <c r="H376" s="110"/>
      <c r="I376" s="62"/>
      <c r="K376" s="345"/>
    </row>
    <row r="377" spans="8:11" ht="15.75" customHeight="1" x14ac:dyDescent="0.25">
      <c r="H377" s="110"/>
      <c r="I377" s="62"/>
      <c r="K377" s="345"/>
    </row>
    <row r="378" spans="8:11" ht="15.75" customHeight="1" x14ac:dyDescent="0.25">
      <c r="H378" s="110"/>
      <c r="I378" s="62"/>
      <c r="K378" s="345"/>
    </row>
    <row r="379" spans="8:11" ht="15.75" customHeight="1" x14ac:dyDescent="0.25">
      <c r="H379" s="110"/>
      <c r="I379" s="62"/>
      <c r="K379" s="345"/>
    </row>
    <row r="380" spans="8:11" ht="15.75" customHeight="1" x14ac:dyDescent="0.25">
      <c r="H380" s="110"/>
      <c r="I380" s="62"/>
      <c r="K380" s="345"/>
    </row>
    <row r="381" spans="8:11" ht="15.75" customHeight="1" x14ac:dyDescent="0.25">
      <c r="H381" s="110"/>
      <c r="I381" s="62"/>
      <c r="K381" s="345"/>
    </row>
    <row r="382" spans="8:11" ht="15.75" customHeight="1" x14ac:dyDescent="0.25">
      <c r="H382" s="110"/>
      <c r="I382" s="62"/>
      <c r="K382" s="345"/>
    </row>
    <row r="383" spans="8:11" ht="15.75" customHeight="1" x14ac:dyDescent="0.25">
      <c r="H383" s="110"/>
      <c r="I383" s="62"/>
      <c r="K383" s="345"/>
    </row>
    <row r="384" spans="8:11" ht="15.75" customHeight="1" x14ac:dyDescent="0.25">
      <c r="H384" s="110"/>
      <c r="I384" s="62"/>
      <c r="K384" s="345"/>
    </row>
    <row r="385" spans="8:11" ht="15.75" customHeight="1" x14ac:dyDescent="0.25">
      <c r="H385" s="110"/>
      <c r="I385" s="62"/>
      <c r="K385" s="345"/>
    </row>
    <row r="386" spans="8:11" ht="15.75" customHeight="1" x14ac:dyDescent="0.25">
      <c r="H386" s="110"/>
      <c r="I386" s="62"/>
      <c r="K386" s="345"/>
    </row>
    <row r="387" spans="8:11" ht="15.75" customHeight="1" x14ac:dyDescent="0.25">
      <c r="H387" s="110"/>
      <c r="I387" s="62"/>
      <c r="K387" s="345"/>
    </row>
    <row r="388" spans="8:11" ht="15.75" customHeight="1" x14ac:dyDescent="0.25">
      <c r="H388" s="110"/>
      <c r="I388" s="62"/>
      <c r="K388" s="345"/>
    </row>
    <row r="389" spans="8:11" ht="15.75" customHeight="1" x14ac:dyDescent="0.25">
      <c r="H389" s="110"/>
      <c r="I389" s="62"/>
      <c r="K389" s="345"/>
    </row>
    <row r="390" spans="8:11" ht="15.75" customHeight="1" x14ac:dyDescent="0.25">
      <c r="H390" s="110"/>
      <c r="I390" s="62"/>
      <c r="K390" s="345"/>
    </row>
    <row r="391" spans="8:11" ht="15.75" customHeight="1" x14ac:dyDescent="0.25">
      <c r="H391" s="110"/>
      <c r="I391" s="62"/>
      <c r="K391" s="345"/>
    </row>
    <row r="392" spans="8:11" ht="15.75" customHeight="1" x14ac:dyDescent="0.25">
      <c r="H392" s="110"/>
      <c r="I392" s="62"/>
      <c r="K392" s="345"/>
    </row>
    <row r="393" spans="8:11" ht="15.75" customHeight="1" x14ac:dyDescent="0.25">
      <c r="H393" s="110"/>
      <c r="I393" s="62"/>
      <c r="K393" s="345"/>
    </row>
    <row r="394" spans="8:11" ht="15.75" customHeight="1" x14ac:dyDescent="0.25">
      <c r="H394" s="110"/>
      <c r="I394" s="62"/>
      <c r="K394" s="345"/>
    </row>
    <row r="395" spans="8:11" ht="15.75" customHeight="1" x14ac:dyDescent="0.25">
      <c r="H395" s="110"/>
      <c r="I395" s="62"/>
      <c r="K395" s="345"/>
    </row>
    <row r="396" spans="8:11" ht="15.75" customHeight="1" x14ac:dyDescent="0.25">
      <c r="H396" s="110"/>
      <c r="I396" s="62"/>
      <c r="K396" s="345"/>
    </row>
    <row r="397" spans="8:11" ht="15.75" customHeight="1" x14ac:dyDescent="0.25">
      <c r="H397" s="110"/>
      <c r="I397" s="62"/>
      <c r="K397" s="345"/>
    </row>
    <row r="398" spans="8:11" ht="15.75" customHeight="1" x14ac:dyDescent="0.25">
      <c r="H398" s="110"/>
      <c r="I398" s="62"/>
      <c r="K398" s="345"/>
    </row>
    <row r="399" spans="8:11" ht="15.75" customHeight="1" x14ac:dyDescent="0.25">
      <c r="H399" s="110"/>
      <c r="I399" s="62"/>
      <c r="K399" s="345"/>
    </row>
    <row r="400" spans="8:11" ht="15.75" customHeight="1" x14ac:dyDescent="0.25">
      <c r="H400" s="110"/>
      <c r="I400" s="62"/>
      <c r="K400" s="345"/>
    </row>
    <row r="401" spans="8:11" ht="15.75" customHeight="1" x14ac:dyDescent="0.25">
      <c r="H401" s="110"/>
      <c r="I401" s="62"/>
      <c r="K401" s="345"/>
    </row>
    <row r="402" spans="8:11" ht="15.75" customHeight="1" x14ac:dyDescent="0.25">
      <c r="H402" s="110"/>
      <c r="I402" s="62"/>
      <c r="K402" s="345"/>
    </row>
    <row r="403" spans="8:11" ht="15.75" customHeight="1" x14ac:dyDescent="0.25">
      <c r="H403" s="110"/>
      <c r="I403" s="62"/>
      <c r="K403" s="345"/>
    </row>
    <row r="404" spans="8:11" ht="15.75" customHeight="1" x14ac:dyDescent="0.25">
      <c r="H404" s="110"/>
      <c r="I404" s="62"/>
      <c r="K404" s="345"/>
    </row>
    <row r="405" spans="8:11" ht="15.75" customHeight="1" x14ac:dyDescent="0.25">
      <c r="H405" s="110"/>
      <c r="I405" s="62"/>
      <c r="K405" s="345"/>
    </row>
    <row r="406" spans="8:11" ht="15.75" customHeight="1" x14ac:dyDescent="0.25">
      <c r="H406" s="110"/>
      <c r="I406" s="62"/>
      <c r="K406" s="345"/>
    </row>
    <row r="407" spans="8:11" ht="15.75" customHeight="1" x14ac:dyDescent="0.25">
      <c r="H407" s="110"/>
      <c r="I407" s="62"/>
      <c r="K407" s="345"/>
    </row>
    <row r="408" spans="8:11" ht="15.75" customHeight="1" x14ac:dyDescent="0.25">
      <c r="H408" s="110"/>
      <c r="I408" s="62"/>
      <c r="K408" s="345"/>
    </row>
    <row r="409" spans="8:11" ht="15.75" customHeight="1" x14ac:dyDescent="0.25">
      <c r="H409" s="110"/>
      <c r="I409" s="62"/>
      <c r="K409" s="345"/>
    </row>
    <row r="410" spans="8:11" ht="15.75" customHeight="1" x14ac:dyDescent="0.25">
      <c r="H410" s="110"/>
      <c r="I410" s="62"/>
      <c r="K410" s="345"/>
    </row>
    <row r="411" spans="8:11" ht="15.75" customHeight="1" x14ac:dyDescent="0.25">
      <c r="H411" s="110"/>
      <c r="I411" s="62"/>
      <c r="K411" s="345"/>
    </row>
    <row r="412" spans="8:11" ht="15.75" customHeight="1" x14ac:dyDescent="0.25">
      <c r="H412" s="110"/>
      <c r="I412" s="62"/>
      <c r="K412" s="345"/>
    </row>
    <row r="413" spans="8:11" ht="15.75" customHeight="1" x14ac:dyDescent="0.25">
      <c r="H413" s="110"/>
      <c r="I413" s="62"/>
      <c r="K413" s="345"/>
    </row>
    <row r="414" spans="8:11" ht="15.75" customHeight="1" x14ac:dyDescent="0.25">
      <c r="H414" s="110"/>
      <c r="I414" s="62"/>
      <c r="K414" s="345"/>
    </row>
    <row r="415" spans="8:11" ht="15.75" customHeight="1" x14ac:dyDescent="0.25">
      <c r="H415" s="110"/>
      <c r="I415" s="62"/>
      <c r="K415" s="345"/>
    </row>
    <row r="416" spans="8:11" ht="15.75" customHeight="1" x14ac:dyDescent="0.25">
      <c r="H416" s="110"/>
      <c r="I416" s="62"/>
      <c r="K416" s="345"/>
    </row>
    <row r="417" spans="8:11" ht="15.75" customHeight="1" x14ac:dyDescent="0.25">
      <c r="H417" s="110"/>
      <c r="I417" s="62"/>
      <c r="K417" s="345"/>
    </row>
    <row r="418" spans="8:11" ht="15.75" customHeight="1" x14ac:dyDescent="0.25">
      <c r="H418" s="110"/>
      <c r="I418" s="62"/>
      <c r="K418" s="345"/>
    </row>
    <row r="419" spans="8:11" ht="15.75" customHeight="1" x14ac:dyDescent="0.25">
      <c r="H419" s="110"/>
      <c r="I419" s="62"/>
      <c r="K419" s="345"/>
    </row>
    <row r="420" spans="8:11" ht="15.75" customHeight="1" x14ac:dyDescent="0.25">
      <c r="H420" s="110"/>
      <c r="I420" s="62"/>
      <c r="K420" s="345"/>
    </row>
    <row r="421" spans="8:11" ht="15.75" customHeight="1" x14ac:dyDescent="0.25">
      <c r="H421" s="110"/>
      <c r="I421" s="62"/>
      <c r="K421" s="345"/>
    </row>
    <row r="422" spans="8:11" ht="15.75" customHeight="1" x14ac:dyDescent="0.25">
      <c r="H422" s="110"/>
      <c r="I422" s="62"/>
      <c r="K422" s="345"/>
    </row>
    <row r="423" spans="8:11" ht="15.75" customHeight="1" x14ac:dyDescent="0.25">
      <c r="H423" s="110"/>
      <c r="I423" s="62"/>
      <c r="K423" s="345"/>
    </row>
    <row r="424" spans="8:11" ht="15.75" customHeight="1" x14ac:dyDescent="0.25">
      <c r="H424" s="110"/>
      <c r="I424" s="62"/>
      <c r="K424" s="345"/>
    </row>
    <row r="425" spans="8:11" ht="15.75" customHeight="1" x14ac:dyDescent="0.25">
      <c r="H425" s="110"/>
      <c r="I425" s="62"/>
      <c r="K425" s="345"/>
    </row>
    <row r="426" spans="8:11" ht="15.75" customHeight="1" x14ac:dyDescent="0.25">
      <c r="H426" s="110"/>
      <c r="I426" s="62"/>
      <c r="K426" s="345"/>
    </row>
    <row r="427" spans="8:11" ht="15.75" customHeight="1" x14ac:dyDescent="0.25">
      <c r="H427" s="110"/>
      <c r="I427" s="62"/>
      <c r="K427" s="345"/>
    </row>
    <row r="428" spans="8:11" ht="15.75" customHeight="1" x14ac:dyDescent="0.25">
      <c r="H428" s="110"/>
      <c r="I428" s="62"/>
      <c r="K428" s="345"/>
    </row>
    <row r="429" spans="8:11" ht="15.75" customHeight="1" x14ac:dyDescent="0.25">
      <c r="H429" s="110"/>
      <c r="I429" s="62"/>
      <c r="K429" s="345"/>
    </row>
    <row r="430" spans="8:11" ht="15.75" customHeight="1" x14ac:dyDescent="0.25">
      <c r="H430" s="110"/>
      <c r="I430" s="62"/>
      <c r="K430" s="345"/>
    </row>
    <row r="431" spans="8:11" ht="15.75" customHeight="1" x14ac:dyDescent="0.25">
      <c r="H431" s="110"/>
      <c r="I431" s="62"/>
      <c r="K431" s="345"/>
    </row>
    <row r="432" spans="8:11" ht="15.75" customHeight="1" x14ac:dyDescent="0.25">
      <c r="H432" s="110"/>
      <c r="I432" s="62"/>
      <c r="K432" s="345"/>
    </row>
    <row r="433" spans="8:11" ht="15.75" customHeight="1" x14ac:dyDescent="0.25">
      <c r="H433" s="110"/>
      <c r="I433" s="62"/>
      <c r="K433" s="345"/>
    </row>
    <row r="434" spans="8:11" ht="15.75" customHeight="1" x14ac:dyDescent="0.25">
      <c r="H434" s="110"/>
      <c r="I434" s="62"/>
      <c r="K434" s="345"/>
    </row>
    <row r="435" spans="8:11" ht="15.75" customHeight="1" x14ac:dyDescent="0.25">
      <c r="H435" s="110"/>
      <c r="I435" s="62"/>
      <c r="K435" s="345"/>
    </row>
    <row r="436" spans="8:11" ht="15.75" customHeight="1" x14ac:dyDescent="0.25">
      <c r="H436" s="110"/>
      <c r="I436" s="62"/>
      <c r="K436" s="345"/>
    </row>
    <row r="437" spans="8:11" ht="15.75" customHeight="1" x14ac:dyDescent="0.25">
      <c r="H437" s="110"/>
      <c r="I437" s="62"/>
      <c r="K437" s="345"/>
    </row>
    <row r="438" spans="8:11" ht="15.75" customHeight="1" x14ac:dyDescent="0.25">
      <c r="H438" s="110"/>
      <c r="I438" s="62"/>
      <c r="K438" s="345"/>
    </row>
    <row r="439" spans="8:11" ht="15.75" customHeight="1" x14ac:dyDescent="0.25">
      <c r="H439" s="110"/>
      <c r="I439" s="62"/>
      <c r="K439" s="345"/>
    </row>
    <row r="440" spans="8:11" ht="15.75" customHeight="1" x14ac:dyDescent="0.25">
      <c r="H440" s="110"/>
      <c r="I440" s="62"/>
      <c r="K440" s="345"/>
    </row>
    <row r="441" spans="8:11" ht="15.75" customHeight="1" x14ac:dyDescent="0.25">
      <c r="H441" s="110"/>
      <c r="I441" s="62"/>
      <c r="K441" s="345"/>
    </row>
    <row r="442" spans="8:11" ht="15.75" customHeight="1" x14ac:dyDescent="0.25">
      <c r="H442" s="110"/>
      <c r="I442" s="62"/>
      <c r="K442" s="345"/>
    </row>
    <row r="443" spans="8:11" ht="15.75" customHeight="1" x14ac:dyDescent="0.25">
      <c r="H443" s="110"/>
      <c r="I443" s="62"/>
      <c r="K443" s="345"/>
    </row>
    <row r="444" spans="8:11" ht="15.75" customHeight="1" x14ac:dyDescent="0.25">
      <c r="H444" s="110"/>
      <c r="I444" s="62"/>
      <c r="K444" s="345"/>
    </row>
    <row r="445" spans="8:11" ht="15.75" customHeight="1" x14ac:dyDescent="0.25">
      <c r="H445" s="110"/>
      <c r="I445" s="62"/>
      <c r="K445" s="345"/>
    </row>
    <row r="446" spans="8:11" ht="15.75" customHeight="1" x14ac:dyDescent="0.25">
      <c r="H446" s="110"/>
      <c r="I446" s="62"/>
      <c r="K446" s="345"/>
    </row>
    <row r="447" spans="8:11" ht="15.75" customHeight="1" x14ac:dyDescent="0.25">
      <c r="H447" s="110"/>
      <c r="I447" s="62"/>
      <c r="K447" s="345"/>
    </row>
    <row r="448" spans="8:11" ht="15.75" customHeight="1" x14ac:dyDescent="0.25">
      <c r="H448" s="110"/>
      <c r="I448" s="62"/>
      <c r="K448" s="345"/>
    </row>
    <row r="449" spans="8:11" ht="15.75" customHeight="1" x14ac:dyDescent="0.25">
      <c r="H449" s="110"/>
      <c r="I449" s="62"/>
      <c r="K449" s="345"/>
    </row>
    <row r="450" spans="8:11" ht="15.75" customHeight="1" x14ac:dyDescent="0.25">
      <c r="H450" s="110"/>
      <c r="I450" s="62"/>
      <c r="K450" s="345"/>
    </row>
    <row r="451" spans="8:11" ht="15.75" customHeight="1" x14ac:dyDescent="0.25">
      <c r="H451" s="110"/>
      <c r="I451" s="62"/>
      <c r="K451" s="345"/>
    </row>
    <row r="452" spans="8:11" ht="15.75" customHeight="1" x14ac:dyDescent="0.25">
      <c r="H452" s="110"/>
      <c r="I452" s="62"/>
      <c r="K452" s="345"/>
    </row>
    <row r="453" spans="8:11" ht="15.75" customHeight="1" x14ac:dyDescent="0.25">
      <c r="H453" s="110"/>
      <c r="I453" s="62"/>
      <c r="K453" s="345"/>
    </row>
    <row r="454" spans="8:11" ht="15.75" customHeight="1" x14ac:dyDescent="0.25">
      <c r="H454" s="110"/>
      <c r="I454" s="62"/>
      <c r="K454" s="345"/>
    </row>
    <row r="455" spans="8:11" ht="15.75" customHeight="1" x14ac:dyDescent="0.25">
      <c r="H455" s="110"/>
      <c r="I455" s="62"/>
      <c r="K455" s="345"/>
    </row>
    <row r="456" spans="8:11" ht="15.75" customHeight="1" x14ac:dyDescent="0.25">
      <c r="H456" s="110"/>
      <c r="I456" s="62"/>
      <c r="K456" s="345"/>
    </row>
    <row r="457" spans="8:11" ht="15.75" customHeight="1" x14ac:dyDescent="0.25">
      <c r="H457" s="110"/>
      <c r="I457" s="62"/>
      <c r="K457" s="345"/>
    </row>
    <row r="458" spans="8:11" ht="15.75" customHeight="1" x14ac:dyDescent="0.25">
      <c r="H458" s="110"/>
      <c r="I458" s="62"/>
      <c r="K458" s="345"/>
    </row>
    <row r="459" spans="8:11" ht="15.75" customHeight="1" x14ac:dyDescent="0.25">
      <c r="H459" s="110"/>
      <c r="I459" s="62"/>
      <c r="K459" s="345"/>
    </row>
    <row r="460" spans="8:11" ht="15.75" customHeight="1" x14ac:dyDescent="0.25">
      <c r="H460" s="110"/>
      <c r="I460" s="62"/>
      <c r="K460" s="345"/>
    </row>
    <row r="461" spans="8:11" ht="15.75" customHeight="1" x14ac:dyDescent="0.25">
      <c r="H461" s="110"/>
      <c r="I461" s="62"/>
      <c r="K461" s="345"/>
    </row>
    <row r="462" spans="8:11" ht="15.75" customHeight="1" x14ac:dyDescent="0.25">
      <c r="H462" s="110"/>
      <c r="I462" s="62"/>
      <c r="K462" s="345"/>
    </row>
    <row r="463" spans="8:11" ht="15.75" customHeight="1" x14ac:dyDescent="0.25">
      <c r="H463" s="110"/>
      <c r="I463" s="62"/>
      <c r="K463" s="345"/>
    </row>
    <row r="464" spans="8:11" ht="15.75" customHeight="1" x14ac:dyDescent="0.25">
      <c r="H464" s="110"/>
      <c r="I464" s="62"/>
      <c r="K464" s="345"/>
    </row>
    <row r="465" spans="8:11" ht="15.75" customHeight="1" x14ac:dyDescent="0.25">
      <c r="H465" s="110"/>
      <c r="I465" s="62"/>
      <c r="K465" s="345"/>
    </row>
    <row r="466" spans="8:11" ht="15.75" customHeight="1" x14ac:dyDescent="0.25">
      <c r="H466" s="110"/>
      <c r="I466" s="62"/>
      <c r="K466" s="345"/>
    </row>
    <row r="467" spans="8:11" ht="15.75" customHeight="1" x14ac:dyDescent="0.25">
      <c r="H467" s="110"/>
      <c r="I467" s="62"/>
      <c r="K467" s="345"/>
    </row>
    <row r="468" spans="8:11" ht="15.75" customHeight="1" x14ac:dyDescent="0.25">
      <c r="H468" s="110"/>
      <c r="I468" s="62"/>
      <c r="K468" s="345"/>
    </row>
    <row r="469" spans="8:11" ht="15.75" customHeight="1" x14ac:dyDescent="0.25">
      <c r="H469" s="110"/>
      <c r="I469" s="62"/>
      <c r="K469" s="345"/>
    </row>
    <row r="470" spans="8:11" ht="15.75" customHeight="1" x14ac:dyDescent="0.25">
      <c r="H470" s="110"/>
      <c r="I470" s="62"/>
      <c r="K470" s="345"/>
    </row>
    <row r="471" spans="8:11" ht="15.75" customHeight="1" x14ac:dyDescent="0.25">
      <c r="H471" s="110"/>
      <c r="I471" s="62"/>
      <c r="K471" s="345"/>
    </row>
    <row r="472" spans="8:11" ht="15.75" customHeight="1" x14ac:dyDescent="0.25">
      <c r="H472" s="110"/>
      <c r="I472" s="62"/>
      <c r="K472" s="345"/>
    </row>
    <row r="473" spans="8:11" ht="15.75" customHeight="1" x14ac:dyDescent="0.25">
      <c r="H473" s="110"/>
      <c r="I473" s="62"/>
      <c r="K473" s="345"/>
    </row>
    <row r="474" spans="8:11" ht="15.75" customHeight="1" x14ac:dyDescent="0.25">
      <c r="H474" s="110"/>
      <c r="I474" s="62"/>
      <c r="K474" s="345"/>
    </row>
    <row r="475" spans="8:11" ht="15.75" customHeight="1" x14ac:dyDescent="0.25">
      <c r="H475" s="110"/>
      <c r="I475" s="62"/>
      <c r="K475" s="345"/>
    </row>
    <row r="476" spans="8:11" ht="15.75" customHeight="1" x14ac:dyDescent="0.25">
      <c r="H476" s="110"/>
      <c r="I476" s="62"/>
      <c r="K476" s="345"/>
    </row>
    <row r="477" spans="8:11" ht="15.75" customHeight="1" x14ac:dyDescent="0.25">
      <c r="H477" s="110"/>
      <c r="I477" s="62"/>
      <c r="K477" s="345"/>
    </row>
    <row r="478" spans="8:11" ht="15.75" customHeight="1" x14ac:dyDescent="0.25">
      <c r="H478" s="110"/>
      <c r="I478" s="62"/>
      <c r="K478" s="345"/>
    </row>
    <row r="479" spans="8:11" ht="15.75" customHeight="1" x14ac:dyDescent="0.25">
      <c r="H479" s="110"/>
      <c r="I479" s="62"/>
      <c r="K479" s="345"/>
    </row>
    <row r="480" spans="8:11" ht="15.75" customHeight="1" x14ac:dyDescent="0.25">
      <c r="H480" s="110"/>
      <c r="I480" s="62"/>
      <c r="K480" s="345"/>
    </row>
    <row r="481" spans="8:11" ht="15.75" customHeight="1" x14ac:dyDescent="0.25">
      <c r="H481" s="110"/>
      <c r="I481" s="62"/>
      <c r="K481" s="345"/>
    </row>
    <row r="482" spans="8:11" ht="15.75" customHeight="1" x14ac:dyDescent="0.25">
      <c r="H482" s="110"/>
      <c r="I482" s="62"/>
      <c r="K482" s="345"/>
    </row>
    <row r="483" spans="8:11" ht="15.75" customHeight="1" x14ac:dyDescent="0.25">
      <c r="H483" s="110"/>
      <c r="I483" s="62"/>
      <c r="K483" s="345"/>
    </row>
    <row r="484" spans="8:11" ht="15.75" customHeight="1" x14ac:dyDescent="0.25">
      <c r="H484" s="110"/>
      <c r="I484" s="62"/>
      <c r="K484" s="345"/>
    </row>
    <row r="485" spans="8:11" ht="15.75" customHeight="1" x14ac:dyDescent="0.25">
      <c r="H485" s="110"/>
      <c r="I485" s="62"/>
      <c r="K485" s="345"/>
    </row>
    <row r="486" spans="8:11" ht="15.75" customHeight="1" x14ac:dyDescent="0.25">
      <c r="H486" s="110"/>
      <c r="I486" s="62"/>
      <c r="K486" s="345"/>
    </row>
    <row r="487" spans="8:11" ht="15.75" customHeight="1" x14ac:dyDescent="0.25">
      <c r="H487" s="110"/>
      <c r="I487" s="62"/>
      <c r="K487" s="345"/>
    </row>
    <row r="488" spans="8:11" ht="15.75" customHeight="1" x14ac:dyDescent="0.25">
      <c r="H488" s="110"/>
      <c r="I488" s="62"/>
      <c r="K488" s="345"/>
    </row>
    <row r="489" spans="8:11" ht="15.75" customHeight="1" x14ac:dyDescent="0.25">
      <c r="H489" s="110"/>
      <c r="I489" s="62"/>
      <c r="K489" s="345"/>
    </row>
    <row r="490" spans="8:11" ht="15.75" customHeight="1" x14ac:dyDescent="0.25">
      <c r="H490" s="110"/>
      <c r="I490" s="62"/>
      <c r="K490" s="345"/>
    </row>
    <row r="491" spans="8:11" ht="15.75" customHeight="1" x14ac:dyDescent="0.25">
      <c r="H491" s="110"/>
      <c r="I491" s="62"/>
      <c r="K491" s="345"/>
    </row>
    <row r="492" spans="8:11" ht="15.75" customHeight="1" x14ac:dyDescent="0.25">
      <c r="H492" s="110"/>
      <c r="I492" s="62"/>
      <c r="K492" s="345"/>
    </row>
    <row r="493" spans="8:11" ht="15.75" customHeight="1" x14ac:dyDescent="0.25">
      <c r="H493" s="110"/>
      <c r="I493" s="62"/>
      <c r="K493" s="345"/>
    </row>
    <row r="494" spans="8:11" ht="15.75" customHeight="1" x14ac:dyDescent="0.25">
      <c r="H494" s="110"/>
      <c r="I494" s="62"/>
      <c r="K494" s="345"/>
    </row>
    <row r="495" spans="8:11" ht="15.75" customHeight="1" x14ac:dyDescent="0.25">
      <c r="H495" s="110"/>
      <c r="I495" s="62"/>
      <c r="K495" s="345"/>
    </row>
    <row r="496" spans="8:11" ht="15.75" customHeight="1" x14ac:dyDescent="0.25">
      <c r="H496" s="110"/>
      <c r="I496" s="62"/>
      <c r="K496" s="345"/>
    </row>
    <row r="497" spans="8:11" ht="15.75" customHeight="1" x14ac:dyDescent="0.25">
      <c r="H497" s="110"/>
      <c r="I497" s="62"/>
      <c r="K497" s="345"/>
    </row>
    <row r="498" spans="8:11" ht="15.75" customHeight="1" x14ac:dyDescent="0.25">
      <c r="H498" s="110"/>
      <c r="I498" s="62"/>
      <c r="K498" s="345"/>
    </row>
    <row r="499" spans="8:11" ht="15.75" customHeight="1" x14ac:dyDescent="0.25">
      <c r="H499" s="110"/>
      <c r="I499" s="62"/>
      <c r="K499" s="345"/>
    </row>
    <row r="500" spans="8:11" ht="15.75" customHeight="1" x14ac:dyDescent="0.25">
      <c r="H500" s="110"/>
      <c r="I500" s="62"/>
      <c r="K500" s="345"/>
    </row>
    <row r="501" spans="8:11" ht="15.75" customHeight="1" x14ac:dyDescent="0.25">
      <c r="H501" s="110"/>
      <c r="I501" s="62"/>
      <c r="K501" s="345"/>
    </row>
    <row r="502" spans="8:11" ht="15.75" customHeight="1" x14ac:dyDescent="0.25">
      <c r="H502" s="110"/>
      <c r="I502" s="62"/>
      <c r="K502" s="345"/>
    </row>
    <row r="503" spans="8:11" ht="15.75" customHeight="1" x14ac:dyDescent="0.25">
      <c r="H503" s="110"/>
      <c r="I503" s="62"/>
      <c r="K503" s="345"/>
    </row>
    <row r="504" spans="8:11" ht="15.75" customHeight="1" x14ac:dyDescent="0.25">
      <c r="H504" s="110"/>
      <c r="I504" s="62"/>
      <c r="K504" s="345"/>
    </row>
    <row r="505" spans="8:11" ht="15.75" customHeight="1" x14ac:dyDescent="0.25">
      <c r="H505" s="110"/>
      <c r="I505" s="62"/>
      <c r="K505" s="345"/>
    </row>
    <row r="506" spans="8:11" ht="15.75" customHeight="1" x14ac:dyDescent="0.25">
      <c r="H506" s="110"/>
      <c r="I506" s="62"/>
      <c r="K506" s="345"/>
    </row>
    <row r="507" spans="8:11" ht="15.75" customHeight="1" x14ac:dyDescent="0.25">
      <c r="H507" s="110"/>
      <c r="I507" s="62"/>
      <c r="K507" s="345"/>
    </row>
    <row r="508" spans="8:11" ht="15.75" customHeight="1" x14ac:dyDescent="0.25">
      <c r="H508" s="110"/>
      <c r="I508" s="62"/>
      <c r="K508" s="345"/>
    </row>
    <row r="509" spans="8:11" ht="15.75" customHeight="1" x14ac:dyDescent="0.25">
      <c r="H509" s="110"/>
      <c r="I509" s="62"/>
      <c r="K509" s="345"/>
    </row>
    <row r="510" spans="8:11" ht="15.75" customHeight="1" x14ac:dyDescent="0.25">
      <c r="H510" s="110"/>
      <c r="I510" s="62"/>
      <c r="K510" s="345"/>
    </row>
    <row r="511" spans="8:11" ht="15.75" customHeight="1" x14ac:dyDescent="0.25">
      <c r="H511" s="110"/>
      <c r="I511" s="62"/>
      <c r="K511" s="345"/>
    </row>
    <row r="512" spans="8:11" ht="15.75" customHeight="1" x14ac:dyDescent="0.25">
      <c r="H512" s="110"/>
      <c r="I512" s="62"/>
      <c r="K512" s="345"/>
    </row>
    <row r="513" spans="8:11" ht="15.75" customHeight="1" x14ac:dyDescent="0.25">
      <c r="H513" s="110"/>
      <c r="I513" s="62"/>
      <c r="K513" s="345"/>
    </row>
    <row r="514" spans="8:11" ht="15.75" customHeight="1" x14ac:dyDescent="0.25">
      <c r="H514" s="110"/>
      <c r="I514" s="62"/>
      <c r="K514" s="345"/>
    </row>
    <row r="515" spans="8:11" ht="15.75" customHeight="1" x14ac:dyDescent="0.25">
      <c r="H515" s="110"/>
      <c r="I515" s="62"/>
      <c r="K515" s="345"/>
    </row>
    <row r="516" spans="8:11" ht="15.75" customHeight="1" x14ac:dyDescent="0.25">
      <c r="H516" s="110"/>
      <c r="I516" s="62"/>
      <c r="K516" s="345"/>
    </row>
    <row r="517" spans="8:11" ht="15.75" customHeight="1" x14ac:dyDescent="0.25">
      <c r="H517" s="110"/>
      <c r="I517" s="62"/>
      <c r="K517" s="345"/>
    </row>
    <row r="518" spans="8:11" ht="15.75" customHeight="1" x14ac:dyDescent="0.25">
      <c r="H518" s="110"/>
      <c r="I518" s="62"/>
      <c r="K518" s="345"/>
    </row>
    <row r="519" spans="8:11" ht="15.75" customHeight="1" x14ac:dyDescent="0.25">
      <c r="H519" s="110"/>
      <c r="I519" s="62"/>
      <c r="K519" s="345"/>
    </row>
    <row r="520" spans="8:11" ht="15.75" customHeight="1" x14ac:dyDescent="0.25">
      <c r="H520" s="110"/>
      <c r="I520" s="62"/>
      <c r="K520" s="345"/>
    </row>
    <row r="521" spans="8:11" ht="15.75" customHeight="1" x14ac:dyDescent="0.25">
      <c r="H521" s="110"/>
      <c r="I521" s="62"/>
      <c r="K521" s="345"/>
    </row>
    <row r="522" spans="8:11" ht="15.75" customHeight="1" x14ac:dyDescent="0.25">
      <c r="H522" s="110"/>
      <c r="I522" s="62"/>
      <c r="K522" s="345"/>
    </row>
    <row r="523" spans="8:11" ht="15.75" customHeight="1" x14ac:dyDescent="0.25">
      <c r="H523" s="110"/>
      <c r="I523" s="62"/>
      <c r="K523" s="345"/>
    </row>
    <row r="524" spans="8:11" ht="15.75" customHeight="1" x14ac:dyDescent="0.25">
      <c r="H524" s="110"/>
      <c r="I524" s="62"/>
      <c r="K524" s="345"/>
    </row>
    <row r="525" spans="8:11" ht="15.75" customHeight="1" x14ac:dyDescent="0.25">
      <c r="H525" s="110"/>
      <c r="I525" s="62"/>
      <c r="K525" s="345"/>
    </row>
    <row r="526" spans="8:11" ht="15.75" customHeight="1" x14ac:dyDescent="0.25">
      <c r="H526" s="110"/>
      <c r="I526" s="62"/>
      <c r="K526" s="345"/>
    </row>
    <row r="527" spans="8:11" ht="15.75" customHeight="1" x14ac:dyDescent="0.25">
      <c r="H527" s="110"/>
      <c r="I527" s="62"/>
      <c r="K527" s="345"/>
    </row>
    <row r="528" spans="8:11" ht="15.75" customHeight="1" x14ac:dyDescent="0.25">
      <c r="H528" s="110"/>
      <c r="I528" s="62"/>
      <c r="K528" s="345"/>
    </row>
    <row r="529" spans="8:11" ht="15.75" customHeight="1" x14ac:dyDescent="0.25">
      <c r="H529" s="110"/>
      <c r="I529" s="62"/>
      <c r="K529" s="345"/>
    </row>
    <row r="530" spans="8:11" ht="15.75" customHeight="1" x14ac:dyDescent="0.25">
      <c r="H530" s="110"/>
      <c r="I530" s="62"/>
      <c r="K530" s="345"/>
    </row>
    <row r="531" spans="8:11" ht="15.75" customHeight="1" x14ac:dyDescent="0.25">
      <c r="H531" s="110"/>
      <c r="I531" s="62"/>
      <c r="K531" s="345"/>
    </row>
    <row r="532" spans="8:11" ht="15.75" customHeight="1" x14ac:dyDescent="0.25">
      <c r="H532" s="110"/>
      <c r="I532" s="62"/>
      <c r="K532" s="345"/>
    </row>
    <row r="533" spans="8:11" ht="15.75" customHeight="1" x14ac:dyDescent="0.25">
      <c r="H533" s="110"/>
      <c r="I533" s="62"/>
      <c r="K533" s="345"/>
    </row>
    <row r="534" spans="8:11" ht="15.75" customHeight="1" x14ac:dyDescent="0.25">
      <c r="H534" s="110"/>
      <c r="I534" s="62"/>
      <c r="K534" s="345"/>
    </row>
    <row r="535" spans="8:11" ht="15.75" customHeight="1" x14ac:dyDescent="0.25">
      <c r="H535" s="110"/>
      <c r="I535" s="62"/>
      <c r="K535" s="345"/>
    </row>
    <row r="536" spans="8:11" ht="15.75" customHeight="1" x14ac:dyDescent="0.25">
      <c r="H536" s="110"/>
      <c r="I536" s="62"/>
      <c r="K536" s="345"/>
    </row>
    <row r="537" spans="8:11" ht="15.75" customHeight="1" x14ac:dyDescent="0.25">
      <c r="H537" s="110"/>
      <c r="I537" s="62"/>
      <c r="K537" s="345"/>
    </row>
    <row r="538" spans="8:11" ht="15.75" customHeight="1" x14ac:dyDescent="0.25">
      <c r="H538" s="110"/>
      <c r="I538" s="62"/>
      <c r="K538" s="345"/>
    </row>
    <row r="539" spans="8:11" ht="15.75" customHeight="1" x14ac:dyDescent="0.25">
      <c r="H539" s="110"/>
      <c r="I539" s="62"/>
      <c r="K539" s="345"/>
    </row>
    <row r="540" spans="8:11" ht="15.75" customHeight="1" x14ac:dyDescent="0.25">
      <c r="H540" s="110"/>
      <c r="I540" s="62"/>
      <c r="K540" s="345"/>
    </row>
    <row r="541" spans="8:11" ht="15.75" customHeight="1" x14ac:dyDescent="0.25">
      <c r="H541" s="110"/>
      <c r="I541" s="62"/>
      <c r="K541" s="345"/>
    </row>
    <row r="542" spans="8:11" ht="15.75" customHeight="1" x14ac:dyDescent="0.25">
      <c r="H542" s="110"/>
      <c r="I542" s="62"/>
      <c r="K542" s="345"/>
    </row>
    <row r="543" spans="8:11" ht="15.75" customHeight="1" x14ac:dyDescent="0.25">
      <c r="H543" s="110"/>
      <c r="I543" s="62"/>
      <c r="K543" s="345"/>
    </row>
    <row r="544" spans="8:11" ht="15.75" customHeight="1" x14ac:dyDescent="0.25">
      <c r="H544" s="110"/>
      <c r="I544" s="62"/>
      <c r="K544" s="345"/>
    </row>
    <row r="545" spans="8:11" ht="15.75" customHeight="1" x14ac:dyDescent="0.25">
      <c r="H545" s="110"/>
      <c r="I545" s="62"/>
      <c r="K545" s="345"/>
    </row>
    <row r="546" spans="8:11" ht="15.75" customHeight="1" x14ac:dyDescent="0.25">
      <c r="H546" s="110"/>
      <c r="I546" s="62"/>
      <c r="K546" s="345"/>
    </row>
    <row r="547" spans="8:11" ht="15.75" customHeight="1" x14ac:dyDescent="0.25">
      <c r="H547" s="110"/>
      <c r="I547" s="62"/>
      <c r="K547" s="345"/>
    </row>
    <row r="548" spans="8:11" ht="15.75" customHeight="1" x14ac:dyDescent="0.25">
      <c r="H548" s="110"/>
      <c r="I548" s="62"/>
      <c r="K548" s="345"/>
    </row>
    <row r="549" spans="8:11" ht="15.75" customHeight="1" x14ac:dyDescent="0.25">
      <c r="H549" s="110"/>
      <c r="I549" s="62"/>
      <c r="K549" s="345"/>
    </row>
    <row r="550" spans="8:11" ht="15.75" customHeight="1" x14ac:dyDescent="0.25">
      <c r="H550" s="110"/>
      <c r="I550" s="62"/>
      <c r="K550" s="345"/>
    </row>
    <row r="551" spans="8:11" ht="15.75" customHeight="1" x14ac:dyDescent="0.25">
      <c r="H551" s="110"/>
      <c r="I551" s="62"/>
      <c r="K551" s="345"/>
    </row>
    <row r="552" spans="8:11" ht="15.75" customHeight="1" x14ac:dyDescent="0.25">
      <c r="H552" s="110"/>
      <c r="I552" s="62"/>
      <c r="K552" s="345"/>
    </row>
    <row r="553" spans="8:11" ht="15.75" customHeight="1" x14ac:dyDescent="0.25">
      <c r="H553" s="110"/>
      <c r="I553" s="62"/>
      <c r="K553" s="345"/>
    </row>
    <row r="554" spans="8:11" ht="15.75" customHeight="1" x14ac:dyDescent="0.25">
      <c r="H554" s="110"/>
      <c r="I554" s="62"/>
      <c r="K554" s="345"/>
    </row>
    <row r="555" spans="8:11" ht="15.75" customHeight="1" x14ac:dyDescent="0.25">
      <c r="H555" s="110"/>
      <c r="I555" s="62"/>
      <c r="K555" s="345"/>
    </row>
    <row r="556" spans="8:11" ht="15.75" customHeight="1" x14ac:dyDescent="0.25">
      <c r="H556" s="110"/>
      <c r="I556" s="62"/>
      <c r="K556" s="345"/>
    </row>
    <row r="557" spans="8:11" ht="15.75" customHeight="1" x14ac:dyDescent="0.25">
      <c r="H557" s="110"/>
      <c r="I557" s="62"/>
      <c r="K557" s="345"/>
    </row>
    <row r="558" spans="8:11" ht="15.75" customHeight="1" x14ac:dyDescent="0.25">
      <c r="H558" s="110"/>
      <c r="I558" s="62"/>
      <c r="K558" s="345"/>
    </row>
    <row r="559" spans="8:11" ht="15.75" customHeight="1" x14ac:dyDescent="0.25">
      <c r="H559" s="110"/>
      <c r="I559" s="62"/>
      <c r="K559" s="345"/>
    </row>
    <row r="560" spans="8:11" ht="15.75" customHeight="1" x14ac:dyDescent="0.25">
      <c r="H560" s="110"/>
      <c r="I560" s="62"/>
      <c r="K560" s="345"/>
    </row>
    <row r="561" spans="8:11" ht="15.75" customHeight="1" x14ac:dyDescent="0.25">
      <c r="H561" s="110"/>
      <c r="I561" s="62"/>
      <c r="K561" s="345"/>
    </row>
    <row r="562" spans="8:11" ht="15.75" customHeight="1" x14ac:dyDescent="0.25">
      <c r="H562" s="110"/>
      <c r="I562" s="62"/>
      <c r="K562" s="345"/>
    </row>
    <row r="563" spans="8:11" ht="15.75" customHeight="1" x14ac:dyDescent="0.25">
      <c r="H563" s="110"/>
      <c r="I563" s="62"/>
      <c r="K563" s="345"/>
    </row>
    <row r="564" spans="8:11" ht="15.75" customHeight="1" x14ac:dyDescent="0.25">
      <c r="H564" s="110"/>
      <c r="I564" s="62"/>
      <c r="K564" s="345"/>
    </row>
    <row r="565" spans="8:11" ht="15.75" customHeight="1" x14ac:dyDescent="0.25">
      <c r="H565" s="110"/>
      <c r="I565" s="62"/>
      <c r="K565" s="345"/>
    </row>
    <row r="566" spans="8:11" ht="15.75" customHeight="1" x14ac:dyDescent="0.25">
      <c r="H566" s="110"/>
      <c r="I566" s="62"/>
      <c r="K566" s="345"/>
    </row>
    <row r="567" spans="8:11" ht="15.75" customHeight="1" x14ac:dyDescent="0.25">
      <c r="H567" s="110"/>
      <c r="I567" s="62"/>
      <c r="K567" s="345"/>
    </row>
    <row r="568" spans="8:11" ht="15.75" customHeight="1" x14ac:dyDescent="0.25">
      <c r="H568" s="110"/>
      <c r="I568" s="62"/>
      <c r="K568" s="345"/>
    </row>
    <row r="569" spans="8:11" ht="15.75" customHeight="1" x14ac:dyDescent="0.25">
      <c r="H569" s="110"/>
      <c r="I569" s="62"/>
      <c r="K569" s="345"/>
    </row>
    <row r="570" spans="8:11" ht="15.75" customHeight="1" x14ac:dyDescent="0.25">
      <c r="H570" s="110"/>
      <c r="I570" s="62"/>
      <c r="K570" s="345"/>
    </row>
    <row r="571" spans="8:11" ht="15.75" customHeight="1" x14ac:dyDescent="0.25">
      <c r="H571" s="110"/>
      <c r="I571" s="62"/>
      <c r="K571" s="345"/>
    </row>
    <row r="572" spans="8:11" ht="15.75" customHeight="1" x14ac:dyDescent="0.25">
      <c r="H572" s="110"/>
      <c r="I572" s="62"/>
      <c r="K572" s="345"/>
    </row>
    <row r="573" spans="8:11" ht="15.75" customHeight="1" x14ac:dyDescent="0.25">
      <c r="H573" s="110"/>
      <c r="I573" s="62"/>
      <c r="K573" s="345"/>
    </row>
    <row r="574" spans="8:11" ht="15.75" customHeight="1" x14ac:dyDescent="0.25">
      <c r="H574" s="110"/>
      <c r="I574" s="62"/>
      <c r="K574" s="345"/>
    </row>
    <row r="575" spans="8:11" ht="15.75" customHeight="1" x14ac:dyDescent="0.25">
      <c r="H575" s="110"/>
      <c r="I575" s="62"/>
      <c r="K575" s="345"/>
    </row>
    <row r="576" spans="8:11" ht="15.75" customHeight="1" x14ac:dyDescent="0.25">
      <c r="H576" s="110"/>
      <c r="I576" s="62"/>
      <c r="K576" s="345"/>
    </row>
    <row r="577" spans="8:11" ht="15.75" customHeight="1" x14ac:dyDescent="0.25">
      <c r="H577" s="110"/>
      <c r="I577" s="62"/>
      <c r="K577" s="345"/>
    </row>
    <row r="578" spans="8:11" ht="15.75" customHeight="1" x14ac:dyDescent="0.25">
      <c r="H578" s="110"/>
      <c r="I578" s="62"/>
      <c r="K578" s="345"/>
    </row>
    <row r="579" spans="8:11" ht="15.75" customHeight="1" x14ac:dyDescent="0.25">
      <c r="H579" s="110"/>
      <c r="I579" s="62"/>
      <c r="K579" s="345"/>
    </row>
    <row r="580" spans="8:11" ht="15.75" customHeight="1" x14ac:dyDescent="0.25">
      <c r="H580" s="110"/>
      <c r="I580" s="62"/>
      <c r="K580" s="345"/>
    </row>
    <row r="581" spans="8:11" ht="15.75" customHeight="1" x14ac:dyDescent="0.25">
      <c r="H581" s="110"/>
      <c r="I581" s="62"/>
      <c r="K581" s="345"/>
    </row>
    <row r="582" spans="8:11" ht="15.75" customHeight="1" x14ac:dyDescent="0.25">
      <c r="H582" s="110"/>
      <c r="I582" s="62"/>
      <c r="K582" s="345"/>
    </row>
    <row r="583" spans="8:11" ht="15.75" customHeight="1" x14ac:dyDescent="0.25">
      <c r="H583" s="110"/>
      <c r="I583" s="62"/>
      <c r="K583" s="345"/>
    </row>
    <row r="584" spans="8:11" ht="15.75" customHeight="1" x14ac:dyDescent="0.25">
      <c r="H584" s="110"/>
      <c r="I584" s="62"/>
      <c r="K584" s="345"/>
    </row>
    <row r="585" spans="8:11" ht="15.75" customHeight="1" x14ac:dyDescent="0.25">
      <c r="H585" s="110"/>
      <c r="I585" s="62"/>
      <c r="K585" s="345"/>
    </row>
    <row r="586" spans="8:11" ht="15.75" customHeight="1" x14ac:dyDescent="0.25">
      <c r="H586" s="110"/>
      <c r="I586" s="62"/>
      <c r="K586" s="345"/>
    </row>
    <row r="587" spans="8:11" ht="15.75" customHeight="1" x14ac:dyDescent="0.25">
      <c r="H587" s="110"/>
      <c r="I587" s="62"/>
      <c r="K587" s="345"/>
    </row>
    <row r="588" spans="8:11" ht="15.75" customHeight="1" x14ac:dyDescent="0.25">
      <c r="H588" s="110"/>
      <c r="I588" s="62"/>
      <c r="K588" s="345"/>
    </row>
    <row r="589" spans="8:11" ht="15.75" customHeight="1" x14ac:dyDescent="0.25">
      <c r="H589" s="110"/>
      <c r="I589" s="62"/>
      <c r="K589" s="345"/>
    </row>
    <row r="590" spans="8:11" ht="15.75" customHeight="1" x14ac:dyDescent="0.25">
      <c r="H590" s="110"/>
      <c r="I590" s="62"/>
      <c r="K590" s="345"/>
    </row>
    <row r="591" spans="8:11" ht="15.75" customHeight="1" x14ac:dyDescent="0.25">
      <c r="H591" s="110"/>
      <c r="I591" s="62"/>
      <c r="K591" s="345"/>
    </row>
    <row r="592" spans="8:11" ht="15.75" customHeight="1" x14ac:dyDescent="0.25">
      <c r="H592" s="110"/>
      <c r="I592" s="62"/>
      <c r="K592" s="345"/>
    </row>
    <row r="593" spans="8:11" ht="15.75" customHeight="1" x14ac:dyDescent="0.25">
      <c r="H593" s="110"/>
      <c r="I593" s="62"/>
      <c r="K593" s="345"/>
    </row>
    <row r="594" spans="8:11" ht="15.75" customHeight="1" x14ac:dyDescent="0.25">
      <c r="H594" s="110"/>
      <c r="I594" s="62"/>
      <c r="K594" s="345"/>
    </row>
    <row r="595" spans="8:11" ht="15.75" customHeight="1" x14ac:dyDescent="0.25">
      <c r="H595" s="110"/>
      <c r="I595" s="62"/>
      <c r="K595" s="345"/>
    </row>
    <row r="596" spans="8:11" ht="15.75" customHeight="1" x14ac:dyDescent="0.25">
      <c r="H596" s="110"/>
      <c r="I596" s="62"/>
      <c r="K596" s="345"/>
    </row>
    <row r="597" spans="8:11" ht="15.75" customHeight="1" x14ac:dyDescent="0.25">
      <c r="H597" s="110"/>
      <c r="I597" s="62"/>
      <c r="K597" s="345"/>
    </row>
    <row r="598" spans="8:11" ht="15.75" customHeight="1" x14ac:dyDescent="0.25">
      <c r="H598" s="110"/>
      <c r="I598" s="62"/>
      <c r="K598" s="345"/>
    </row>
    <row r="599" spans="8:11" ht="15.75" customHeight="1" x14ac:dyDescent="0.25">
      <c r="H599" s="110"/>
      <c r="I599" s="62"/>
      <c r="K599" s="345"/>
    </row>
    <row r="600" spans="8:11" ht="15.75" customHeight="1" x14ac:dyDescent="0.25">
      <c r="H600" s="110"/>
      <c r="I600" s="62"/>
      <c r="K600" s="345"/>
    </row>
    <row r="601" spans="8:11" ht="15.75" customHeight="1" x14ac:dyDescent="0.25">
      <c r="H601" s="110"/>
      <c r="I601" s="62"/>
      <c r="K601" s="345"/>
    </row>
    <row r="602" spans="8:11" ht="15.75" customHeight="1" x14ac:dyDescent="0.25">
      <c r="H602" s="110"/>
      <c r="I602" s="62"/>
      <c r="K602" s="345"/>
    </row>
    <row r="603" spans="8:11" ht="15.75" customHeight="1" x14ac:dyDescent="0.25">
      <c r="H603" s="110"/>
      <c r="I603" s="62"/>
      <c r="K603" s="345"/>
    </row>
    <row r="604" spans="8:11" ht="15.75" customHeight="1" x14ac:dyDescent="0.25">
      <c r="H604" s="110"/>
      <c r="I604" s="62"/>
      <c r="K604" s="345"/>
    </row>
    <row r="605" spans="8:11" ht="15.75" customHeight="1" x14ac:dyDescent="0.25">
      <c r="H605" s="110"/>
      <c r="I605" s="62"/>
      <c r="K605" s="345"/>
    </row>
    <row r="606" spans="8:11" ht="15.75" customHeight="1" x14ac:dyDescent="0.25">
      <c r="H606" s="110"/>
      <c r="I606" s="62"/>
      <c r="K606" s="345"/>
    </row>
    <row r="607" spans="8:11" ht="15.75" customHeight="1" x14ac:dyDescent="0.25">
      <c r="H607" s="110"/>
      <c r="I607" s="62"/>
      <c r="K607" s="345"/>
    </row>
    <row r="608" spans="8:11" ht="15.75" customHeight="1" x14ac:dyDescent="0.25">
      <c r="H608" s="110"/>
      <c r="I608" s="62"/>
      <c r="K608" s="345"/>
    </row>
    <row r="609" spans="8:11" ht="15.75" customHeight="1" x14ac:dyDescent="0.25">
      <c r="H609" s="110"/>
      <c r="I609" s="62"/>
      <c r="K609" s="345"/>
    </row>
    <row r="610" spans="8:11" ht="15.75" customHeight="1" x14ac:dyDescent="0.25">
      <c r="H610" s="110"/>
      <c r="I610" s="62"/>
      <c r="K610" s="345"/>
    </row>
    <row r="611" spans="8:11" ht="15.75" customHeight="1" x14ac:dyDescent="0.25">
      <c r="H611" s="110"/>
      <c r="I611" s="62"/>
      <c r="K611" s="345"/>
    </row>
    <row r="612" spans="8:11" ht="15.75" customHeight="1" x14ac:dyDescent="0.25">
      <c r="H612" s="110"/>
      <c r="I612" s="62"/>
      <c r="K612" s="345"/>
    </row>
    <row r="613" spans="8:11" ht="15.75" customHeight="1" x14ac:dyDescent="0.25">
      <c r="H613" s="110"/>
      <c r="I613" s="62"/>
      <c r="K613" s="345"/>
    </row>
    <row r="614" spans="8:11" ht="15.75" customHeight="1" x14ac:dyDescent="0.25">
      <c r="H614" s="110"/>
      <c r="I614" s="62"/>
      <c r="K614" s="345"/>
    </row>
    <row r="615" spans="8:11" ht="15.75" customHeight="1" x14ac:dyDescent="0.25">
      <c r="H615" s="110"/>
      <c r="I615" s="62"/>
      <c r="K615" s="345"/>
    </row>
    <row r="616" spans="8:11" ht="15.75" customHeight="1" x14ac:dyDescent="0.25">
      <c r="H616" s="110"/>
      <c r="I616" s="62"/>
      <c r="K616" s="345"/>
    </row>
    <row r="617" spans="8:11" ht="15.75" customHeight="1" x14ac:dyDescent="0.25">
      <c r="H617" s="110"/>
      <c r="I617" s="62"/>
      <c r="K617" s="345"/>
    </row>
    <row r="618" spans="8:11" ht="15.75" customHeight="1" x14ac:dyDescent="0.25">
      <c r="H618" s="110"/>
      <c r="I618" s="62"/>
      <c r="K618" s="345"/>
    </row>
    <row r="619" spans="8:11" ht="15.75" customHeight="1" x14ac:dyDescent="0.25">
      <c r="H619" s="110"/>
      <c r="I619" s="62"/>
      <c r="K619" s="345"/>
    </row>
    <row r="620" spans="8:11" ht="15.75" customHeight="1" x14ac:dyDescent="0.25">
      <c r="H620" s="110"/>
      <c r="I620" s="62"/>
      <c r="K620" s="345"/>
    </row>
    <row r="621" spans="8:11" ht="15.75" customHeight="1" x14ac:dyDescent="0.25">
      <c r="H621" s="110"/>
      <c r="I621" s="62"/>
      <c r="K621" s="345"/>
    </row>
    <row r="622" spans="8:11" ht="15.75" customHeight="1" x14ac:dyDescent="0.25">
      <c r="H622" s="110"/>
      <c r="I622" s="62"/>
      <c r="K622" s="345"/>
    </row>
    <row r="623" spans="8:11" ht="15.75" customHeight="1" x14ac:dyDescent="0.25">
      <c r="H623" s="110"/>
      <c r="I623" s="62"/>
      <c r="K623" s="345"/>
    </row>
    <row r="624" spans="8:11" ht="15.75" customHeight="1" x14ac:dyDescent="0.25">
      <c r="H624" s="110"/>
      <c r="I624" s="62"/>
      <c r="K624" s="345"/>
    </row>
    <row r="625" spans="8:11" ht="15.75" customHeight="1" x14ac:dyDescent="0.25">
      <c r="H625" s="110"/>
      <c r="I625" s="62"/>
      <c r="K625" s="345"/>
    </row>
    <row r="626" spans="8:11" ht="15.75" customHeight="1" x14ac:dyDescent="0.25">
      <c r="H626" s="110"/>
      <c r="I626" s="62"/>
      <c r="K626" s="345"/>
    </row>
    <row r="627" spans="8:11" ht="15.75" customHeight="1" x14ac:dyDescent="0.25">
      <c r="H627" s="110"/>
      <c r="I627" s="62"/>
      <c r="K627" s="345"/>
    </row>
    <row r="628" spans="8:11" ht="15.75" customHeight="1" x14ac:dyDescent="0.25">
      <c r="H628" s="110"/>
      <c r="I628" s="62"/>
      <c r="K628" s="345"/>
    </row>
    <row r="629" spans="8:11" ht="15.75" customHeight="1" x14ac:dyDescent="0.25">
      <c r="H629" s="110"/>
      <c r="I629" s="62"/>
      <c r="K629" s="345"/>
    </row>
    <row r="630" spans="8:11" ht="15.75" customHeight="1" x14ac:dyDescent="0.25">
      <c r="H630" s="110"/>
      <c r="I630" s="62"/>
      <c r="K630" s="345"/>
    </row>
    <row r="631" spans="8:11" ht="15.75" customHeight="1" x14ac:dyDescent="0.25">
      <c r="H631" s="110"/>
      <c r="I631" s="62"/>
      <c r="K631" s="345"/>
    </row>
    <row r="632" spans="8:11" ht="15.75" customHeight="1" x14ac:dyDescent="0.25">
      <c r="H632" s="110"/>
      <c r="I632" s="62"/>
      <c r="K632" s="345"/>
    </row>
    <row r="633" spans="8:11" ht="15.75" customHeight="1" x14ac:dyDescent="0.25">
      <c r="H633" s="110"/>
      <c r="I633" s="62"/>
      <c r="K633" s="345"/>
    </row>
    <row r="634" spans="8:11" ht="15.75" customHeight="1" x14ac:dyDescent="0.25">
      <c r="H634" s="110"/>
      <c r="I634" s="62"/>
      <c r="K634" s="345"/>
    </row>
    <row r="635" spans="8:11" ht="15.75" customHeight="1" x14ac:dyDescent="0.25">
      <c r="H635" s="110"/>
      <c r="I635" s="62"/>
      <c r="K635" s="345"/>
    </row>
    <row r="636" spans="8:11" ht="15.75" customHeight="1" x14ac:dyDescent="0.25">
      <c r="H636" s="110"/>
      <c r="I636" s="62"/>
      <c r="K636" s="345"/>
    </row>
    <row r="637" spans="8:11" ht="15.75" customHeight="1" x14ac:dyDescent="0.25">
      <c r="H637" s="110"/>
      <c r="I637" s="62"/>
      <c r="K637" s="345"/>
    </row>
    <row r="638" spans="8:11" ht="15.75" customHeight="1" x14ac:dyDescent="0.25">
      <c r="H638" s="110"/>
      <c r="I638" s="62"/>
      <c r="K638" s="345"/>
    </row>
    <row r="639" spans="8:11" ht="15.75" customHeight="1" x14ac:dyDescent="0.25">
      <c r="H639" s="110"/>
      <c r="I639" s="62"/>
      <c r="K639" s="345"/>
    </row>
    <row r="640" spans="8:11" ht="15.75" customHeight="1" x14ac:dyDescent="0.25">
      <c r="H640" s="110"/>
      <c r="I640" s="62"/>
      <c r="K640" s="345"/>
    </row>
    <row r="641" spans="8:11" ht="15.75" customHeight="1" x14ac:dyDescent="0.25">
      <c r="H641" s="110"/>
      <c r="I641" s="62"/>
      <c r="K641" s="345"/>
    </row>
    <row r="642" spans="8:11" ht="15.75" customHeight="1" x14ac:dyDescent="0.25">
      <c r="H642" s="110"/>
      <c r="I642" s="62"/>
      <c r="K642" s="345"/>
    </row>
    <row r="643" spans="8:11" ht="15.75" customHeight="1" x14ac:dyDescent="0.25">
      <c r="H643" s="110"/>
      <c r="I643" s="62"/>
      <c r="K643" s="345"/>
    </row>
    <row r="644" spans="8:11" ht="15.75" customHeight="1" x14ac:dyDescent="0.25">
      <c r="H644" s="110"/>
      <c r="I644" s="62"/>
      <c r="K644" s="345"/>
    </row>
    <row r="645" spans="8:11" ht="15.75" customHeight="1" x14ac:dyDescent="0.25">
      <c r="H645" s="110"/>
      <c r="I645" s="62"/>
      <c r="K645" s="345"/>
    </row>
    <row r="646" spans="8:11" ht="15.75" customHeight="1" x14ac:dyDescent="0.25">
      <c r="H646" s="110"/>
      <c r="I646" s="62"/>
      <c r="K646" s="345"/>
    </row>
    <row r="647" spans="8:11" ht="15.75" customHeight="1" x14ac:dyDescent="0.25">
      <c r="H647" s="110"/>
      <c r="I647" s="62"/>
      <c r="K647" s="345"/>
    </row>
    <row r="648" spans="8:11" ht="15.75" customHeight="1" x14ac:dyDescent="0.25">
      <c r="H648" s="110"/>
      <c r="I648" s="62"/>
      <c r="K648" s="345"/>
    </row>
    <row r="649" spans="8:11" ht="15.75" customHeight="1" x14ac:dyDescent="0.25">
      <c r="H649" s="110"/>
      <c r="I649" s="62"/>
      <c r="K649" s="345"/>
    </row>
    <row r="650" spans="8:11" ht="15.75" customHeight="1" x14ac:dyDescent="0.25">
      <c r="H650" s="110"/>
      <c r="I650" s="62"/>
      <c r="K650" s="345"/>
    </row>
    <row r="651" spans="8:11" ht="15.75" customHeight="1" x14ac:dyDescent="0.25">
      <c r="H651" s="110"/>
      <c r="I651" s="62"/>
      <c r="K651" s="345"/>
    </row>
    <row r="652" spans="8:11" ht="15.75" customHeight="1" x14ac:dyDescent="0.25">
      <c r="H652" s="110"/>
      <c r="I652" s="62"/>
      <c r="K652" s="345"/>
    </row>
    <row r="653" spans="8:11" ht="15.75" customHeight="1" x14ac:dyDescent="0.25">
      <c r="H653" s="110"/>
      <c r="I653" s="62"/>
      <c r="K653" s="345"/>
    </row>
    <row r="654" spans="8:11" ht="15.75" customHeight="1" x14ac:dyDescent="0.25">
      <c r="H654" s="110"/>
      <c r="I654" s="62"/>
      <c r="K654" s="345"/>
    </row>
    <row r="655" spans="8:11" ht="15.75" customHeight="1" x14ac:dyDescent="0.25">
      <c r="H655" s="110"/>
      <c r="I655" s="62"/>
      <c r="K655" s="345"/>
    </row>
    <row r="656" spans="8:11" ht="15.75" customHeight="1" x14ac:dyDescent="0.25">
      <c r="H656" s="110"/>
      <c r="I656" s="62"/>
      <c r="K656" s="345"/>
    </row>
    <row r="657" spans="8:11" ht="15.75" customHeight="1" x14ac:dyDescent="0.25">
      <c r="H657" s="110"/>
      <c r="I657" s="62"/>
      <c r="K657" s="345"/>
    </row>
    <row r="658" spans="8:11" ht="15.75" customHeight="1" x14ac:dyDescent="0.25">
      <c r="H658" s="110"/>
      <c r="I658" s="62"/>
      <c r="K658" s="345"/>
    </row>
    <row r="659" spans="8:11" ht="15.75" customHeight="1" x14ac:dyDescent="0.25">
      <c r="H659" s="110"/>
      <c r="I659" s="62"/>
      <c r="K659" s="345"/>
    </row>
    <row r="660" spans="8:11" ht="15.75" customHeight="1" x14ac:dyDescent="0.25">
      <c r="H660" s="110"/>
      <c r="I660" s="62"/>
      <c r="K660" s="345"/>
    </row>
    <row r="661" spans="8:11" ht="15.75" customHeight="1" x14ac:dyDescent="0.25">
      <c r="H661" s="110"/>
      <c r="I661" s="62"/>
      <c r="K661" s="345"/>
    </row>
    <row r="662" spans="8:11" ht="15.75" customHeight="1" x14ac:dyDescent="0.25">
      <c r="H662" s="110"/>
      <c r="I662" s="62"/>
      <c r="K662" s="345"/>
    </row>
    <row r="663" spans="8:11" ht="15.75" customHeight="1" x14ac:dyDescent="0.25">
      <c r="H663" s="110"/>
      <c r="I663" s="62"/>
      <c r="K663" s="345"/>
    </row>
    <row r="664" spans="8:11" ht="15.75" customHeight="1" x14ac:dyDescent="0.25">
      <c r="H664" s="110"/>
      <c r="I664" s="62"/>
      <c r="K664" s="345"/>
    </row>
    <row r="665" spans="8:11" ht="15.75" customHeight="1" x14ac:dyDescent="0.25">
      <c r="H665" s="110"/>
      <c r="I665" s="62"/>
      <c r="K665" s="345"/>
    </row>
    <row r="666" spans="8:11" ht="15.75" customHeight="1" x14ac:dyDescent="0.25">
      <c r="H666" s="110"/>
      <c r="I666" s="62"/>
      <c r="K666" s="345"/>
    </row>
    <row r="667" spans="8:11" ht="15.75" customHeight="1" x14ac:dyDescent="0.25">
      <c r="H667" s="110"/>
      <c r="I667" s="62"/>
      <c r="K667" s="345"/>
    </row>
    <row r="668" spans="8:11" ht="15.75" customHeight="1" x14ac:dyDescent="0.25">
      <c r="H668" s="110"/>
      <c r="I668" s="62"/>
      <c r="K668" s="345"/>
    </row>
    <row r="669" spans="8:11" ht="15.75" customHeight="1" x14ac:dyDescent="0.25">
      <c r="H669" s="110"/>
      <c r="I669" s="62"/>
      <c r="K669" s="345"/>
    </row>
    <row r="670" spans="8:11" ht="15.75" customHeight="1" x14ac:dyDescent="0.25">
      <c r="H670" s="110"/>
      <c r="I670" s="62"/>
      <c r="K670" s="345"/>
    </row>
    <row r="671" spans="8:11" ht="15.75" customHeight="1" x14ac:dyDescent="0.25">
      <c r="H671" s="110"/>
      <c r="I671" s="62"/>
      <c r="K671" s="345"/>
    </row>
    <row r="672" spans="8:11" ht="15.75" customHeight="1" x14ac:dyDescent="0.25">
      <c r="H672" s="110"/>
      <c r="I672" s="62"/>
      <c r="K672" s="345"/>
    </row>
    <row r="673" spans="8:11" ht="15.75" customHeight="1" x14ac:dyDescent="0.25">
      <c r="H673" s="110"/>
      <c r="I673" s="62"/>
      <c r="K673" s="345"/>
    </row>
    <row r="674" spans="8:11" ht="15.75" customHeight="1" x14ac:dyDescent="0.25">
      <c r="H674" s="110"/>
      <c r="I674" s="62"/>
      <c r="K674" s="345"/>
    </row>
    <row r="675" spans="8:11" ht="15.75" customHeight="1" x14ac:dyDescent="0.25">
      <c r="H675" s="110"/>
      <c r="I675" s="62"/>
      <c r="K675" s="345"/>
    </row>
    <row r="676" spans="8:11" ht="15.75" customHeight="1" x14ac:dyDescent="0.25">
      <c r="H676" s="110"/>
      <c r="I676" s="62"/>
      <c r="K676" s="345"/>
    </row>
    <row r="677" spans="8:11" ht="15.75" customHeight="1" x14ac:dyDescent="0.25">
      <c r="H677" s="110"/>
      <c r="I677" s="62"/>
      <c r="K677" s="345"/>
    </row>
    <row r="678" spans="8:11" ht="15.75" customHeight="1" x14ac:dyDescent="0.25">
      <c r="H678" s="110"/>
      <c r="I678" s="62"/>
      <c r="K678" s="345"/>
    </row>
    <row r="679" spans="8:11" ht="15.75" customHeight="1" x14ac:dyDescent="0.25">
      <c r="H679" s="110"/>
      <c r="I679" s="62"/>
      <c r="K679" s="345"/>
    </row>
    <row r="680" spans="8:11" ht="15.75" customHeight="1" x14ac:dyDescent="0.25">
      <c r="H680" s="110"/>
      <c r="I680" s="62"/>
      <c r="K680" s="345"/>
    </row>
    <row r="681" spans="8:11" ht="15.75" customHeight="1" x14ac:dyDescent="0.25">
      <c r="H681" s="110"/>
      <c r="I681" s="62"/>
      <c r="K681" s="345"/>
    </row>
    <row r="682" spans="8:11" ht="15.75" customHeight="1" x14ac:dyDescent="0.25">
      <c r="H682" s="110"/>
      <c r="I682" s="62"/>
      <c r="K682" s="345"/>
    </row>
    <row r="683" spans="8:11" ht="15.75" customHeight="1" x14ac:dyDescent="0.25">
      <c r="H683" s="110"/>
      <c r="I683" s="62"/>
      <c r="K683" s="345"/>
    </row>
    <row r="684" spans="8:11" ht="15.75" customHeight="1" x14ac:dyDescent="0.25">
      <c r="H684" s="110"/>
      <c r="I684" s="62"/>
      <c r="K684" s="345"/>
    </row>
    <row r="685" spans="8:11" ht="15.75" customHeight="1" x14ac:dyDescent="0.25">
      <c r="H685" s="110"/>
      <c r="I685" s="62"/>
      <c r="K685" s="345"/>
    </row>
    <row r="686" spans="8:11" ht="15.75" customHeight="1" x14ac:dyDescent="0.25">
      <c r="H686" s="110"/>
      <c r="I686" s="62"/>
      <c r="K686" s="345"/>
    </row>
    <row r="687" spans="8:11" ht="15.75" customHeight="1" x14ac:dyDescent="0.25">
      <c r="H687" s="110"/>
      <c r="I687" s="62"/>
      <c r="K687" s="345"/>
    </row>
    <row r="688" spans="8:11" ht="15.75" customHeight="1" x14ac:dyDescent="0.25">
      <c r="H688" s="110"/>
      <c r="I688" s="62"/>
      <c r="K688" s="345"/>
    </row>
    <row r="689" spans="8:11" ht="15.75" customHeight="1" x14ac:dyDescent="0.25">
      <c r="H689" s="110"/>
      <c r="I689" s="62"/>
      <c r="K689" s="345"/>
    </row>
    <row r="690" spans="8:11" ht="15.75" customHeight="1" x14ac:dyDescent="0.25">
      <c r="H690" s="110"/>
      <c r="I690" s="62"/>
      <c r="K690" s="345"/>
    </row>
    <row r="691" spans="8:11" ht="15.75" customHeight="1" x14ac:dyDescent="0.25">
      <c r="H691" s="110"/>
      <c r="I691" s="62"/>
      <c r="K691" s="345"/>
    </row>
    <row r="692" spans="8:11" ht="15.75" customHeight="1" x14ac:dyDescent="0.25">
      <c r="H692" s="110"/>
      <c r="I692" s="62"/>
      <c r="K692" s="345"/>
    </row>
    <row r="693" spans="8:11" ht="15.75" customHeight="1" x14ac:dyDescent="0.25">
      <c r="H693" s="110"/>
      <c r="I693" s="62"/>
      <c r="K693" s="345"/>
    </row>
    <row r="694" spans="8:11" ht="15.75" customHeight="1" x14ac:dyDescent="0.25">
      <c r="H694" s="110"/>
      <c r="I694" s="62"/>
      <c r="K694" s="345"/>
    </row>
    <row r="695" spans="8:11" ht="15.75" customHeight="1" x14ac:dyDescent="0.25">
      <c r="H695" s="110"/>
      <c r="I695" s="62"/>
      <c r="K695" s="345"/>
    </row>
    <row r="696" spans="8:11" ht="15.75" customHeight="1" x14ac:dyDescent="0.25">
      <c r="H696" s="110"/>
      <c r="I696" s="62"/>
      <c r="K696" s="345"/>
    </row>
    <row r="697" spans="8:11" ht="15.75" customHeight="1" x14ac:dyDescent="0.25">
      <c r="H697" s="110"/>
      <c r="I697" s="62"/>
      <c r="K697" s="345"/>
    </row>
    <row r="698" spans="8:11" ht="15.75" customHeight="1" x14ac:dyDescent="0.25">
      <c r="H698" s="110"/>
      <c r="I698" s="62"/>
      <c r="K698" s="345"/>
    </row>
    <row r="699" spans="8:11" ht="15.75" customHeight="1" x14ac:dyDescent="0.25">
      <c r="H699" s="110"/>
      <c r="I699" s="62"/>
      <c r="K699" s="345"/>
    </row>
    <row r="700" spans="8:11" ht="15.75" customHeight="1" x14ac:dyDescent="0.25">
      <c r="H700" s="110"/>
      <c r="I700" s="62"/>
      <c r="K700" s="345"/>
    </row>
    <row r="701" spans="8:11" ht="15.75" customHeight="1" x14ac:dyDescent="0.25">
      <c r="H701" s="110"/>
      <c r="I701" s="62"/>
      <c r="K701" s="345"/>
    </row>
    <row r="702" spans="8:11" ht="15.75" customHeight="1" x14ac:dyDescent="0.25">
      <c r="H702" s="110"/>
      <c r="I702" s="62"/>
      <c r="K702" s="345"/>
    </row>
    <row r="703" spans="8:11" ht="15.75" customHeight="1" x14ac:dyDescent="0.25">
      <c r="H703" s="110"/>
      <c r="I703" s="62"/>
      <c r="K703" s="345"/>
    </row>
    <row r="704" spans="8:11" ht="15.75" customHeight="1" x14ac:dyDescent="0.25">
      <c r="H704" s="110"/>
      <c r="I704" s="62"/>
      <c r="K704" s="345"/>
    </row>
    <row r="705" spans="8:11" ht="15.75" customHeight="1" x14ac:dyDescent="0.25">
      <c r="H705" s="110"/>
      <c r="I705" s="62"/>
      <c r="K705" s="345"/>
    </row>
    <row r="706" spans="8:11" ht="15.75" customHeight="1" x14ac:dyDescent="0.25">
      <c r="H706" s="110"/>
      <c r="I706" s="62"/>
      <c r="K706" s="345"/>
    </row>
    <row r="707" spans="8:11" ht="15.75" customHeight="1" x14ac:dyDescent="0.25">
      <c r="H707" s="110"/>
      <c r="I707" s="62"/>
      <c r="K707" s="345"/>
    </row>
    <row r="708" spans="8:11" ht="15.75" customHeight="1" x14ac:dyDescent="0.25">
      <c r="H708" s="110"/>
      <c r="I708" s="62"/>
      <c r="K708" s="345"/>
    </row>
    <row r="709" spans="8:11" ht="15.75" customHeight="1" x14ac:dyDescent="0.25">
      <c r="H709" s="110"/>
      <c r="I709" s="62"/>
      <c r="K709" s="345"/>
    </row>
    <row r="710" spans="8:11" ht="15.75" customHeight="1" x14ac:dyDescent="0.25">
      <c r="H710" s="110"/>
      <c r="I710" s="62"/>
      <c r="K710" s="345"/>
    </row>
    <row r="711" spans="8:11" ht="15.75" customHeight="1" x14ac:dyDescent="0.25">
      <c r="H711" s="110"/>
      <c r="I711" s="62"/>
      <c r="K711" s="345"/>
    </row>
    <row r="712" spans="8:11" ht="15.75" customHeight="1" x14ac:dyDescent="0.25">
      <c r="H712" s="110"/>
      <c r="I712" s="62"/>
      <c r="K712" s="345"/>
    </row>
    <row r="713" spans="8:11" ht="15.75" customHeight="1" x14ac:dyDescent="0.25">
      <c r="H713" s="110"/>
      <c r="I713" s="62"/>
      <c r="K713" s="345"/>
    </row>
    <row r="714" spans="8:11" ht="15.75" customHeight="1" x14ac:dyDescent="0.25">
      <c r="H714" s="110"/>
      <c r="I714" s="62"/>
      <c r="K714" s="345"/>
    </row>
    <row r="715" spans="8:11" ht="15.75" customHeight="1" x14ac:dyDescent="0.25">
      <c r="H715" s="110"/>
      <c r="I715" s="62"/>
      <c r="K715" s="345"/>
    </row>
    <row r="716" spans="8:11" ht="15.75" customHeight="1" x14ac:dyDescent="0.25">
      <c r="H716" s="110"/>
      <c r="I716" s="62"/>
      <c r="K716" s="345"/>
    </row>
    <row r="717" spans="8:11" ht="15.75" customHeight="1" x14ac:dyDescent="0.25">
      <c r="H717" s="110"/>
      <c r="I717" s="62"/>
      <c r="K717" s="345"/>
    </row>
    <row r="718" spans="8:11" ht="15.75" customHeight="1" x14ac:dyDescent="0.25">
      <c r="H718" s="110"/>
      <c r="I718" s="62"/>
      <c r="K718" s="345"/>
    </row>
    <row r="719" spans="8:11" ht="15.75" customHeight="1" x14ac:dyDescent="0.25">
      <c r="H719" s="110"/>
      <c r="I719" s="62"/>
      <c r="K719" s="345"/>
    </row>
    <row r="720" spans="8:11" ht="15.75" customHeight="1" x14ac:dyDescent="0.25">
      <c r="H720" s="110"/>
      <c r="I720" s="62"/>
      <c r="K720" s="345"/>
    </row>
    <row r="721" spans="8:11" ht="15.75" customHeight="1" x14ac:dyDescent="0.25">
      <c r="H721" s="110"/>
      <c r="I721" s="62"/>
      <c r="K721" s="345"/>
    </row>
    <row r="722" spans="8:11" ht="15.75" customHeight="1" x14ac:dyDescent="0.25">
      <c r="H722" s="110"/>
      <c r="I722" s="62"/>
      <c r="K722" s="345"/>
    </row>
    <row r="723" spans="8:11" ht="15.75" customHeight="1" x14ac:dyDescent="0.25">
      <c r="H723" s="110"/>
      <c r="I723" s="62"/>
      <c r="K723" s="345"/>
    </row>
    <row r="724" spans="8:11" ht="15.75" customHeight="1" x14ac:dyDescent="0.25">
      <c r="H724" s="110"/>
      <c r="I724" s="62"/>
      <c r="K724" s="345"/>
    </row>
    <row r="725" spans="8:11" ht="15.75" customHeight="1" x14ac:dyDescent="0.25">
      <c r="H725" s="110"/>
      <c r="I725" s="62"/>
      <c r="K725" s="345"/>
    </row>
    <row r="726" spans="8:11" ht="15.75" customHeight="1" x14ac:dyDescent="0.25">
      <c r="H726" s="110"/>
      <c r="I726" s="62"/>
      <c r="K726" s="345"/>
    </row>
    <row r="727" spans="8:11" ht="15.75" customHeight="1" x14ac:dyDescent="0.25">
      <c r="H727" s="110"/>
      <c r="I727" s="62"/>
      <c r="K727" s="345"/>
    </row>
    <row r="728" spans="8:11" ht="15.75" customHeight="1" x14ac:dyDescent="0.25">
      <c r="H728" s="110"/>
      <c r="I728" s="62"/>
      <c r="K728" s="345"/>
    </row>
    <row r="729" spans="8:11" ht="15.75" customHeight="1" x14ac:dyDescent="0.25">
      <c r="H729" s="110"/>
      <c r="I729" s="62"/>
      <c r="K729" s="345"/>
    </row>
    <row r="730" spans="8:11" ht="15.75" customHeight="1" x14ac:dyDescent="0.25">
      <c r="H730" s="110"/>
      <c r="I730" s="62"/>
      <c r="K730" s="345"/>
    </row>
    <row r="731" spans="8:11" ht="15.75" customHeight="1" x14ac:dyDescent="0.25">
      <c r="H731" s="110"/>
      <c r="I731" s="62"/>
      <c r="K731" s="345"/>
    </row>
    <row r="732" spans="8:11" ht="15.75" customHeight="1" x14ac:dyDescent="0.25">
      <c r="H732" s="110"/>
      <c r="I732" s="62"/>
      <c r="K732" s="345"/>
    </row>
    <row r="733" spans="8:11" ht="15.75" customHeight="1" x14ac:dyDescent="0.25">
      <c r="H733" s="110"/>
      <c r="I733" s="62"/>
      <c r="K733" s="345"/>
    </row>
    <row r="734" spans="8:11" ht="15.75" customHeight="1" x14ac:dyDescent="0.25">
      <c r="H734" s="110"/>
      <c r="I734" s="62"/>
      <c r="K734" s="345"/>
    </row>
    <row r="735" spans="8:11" ht="15.75" customHeight="1" x14ac:dyDescent="0.25">
      <c r="H735" s="110"/>
      <c r="I735" s="62"/>
      <c r="K735" s="345"/>
    </row>
    <row r="736" spans="8:11" ht="15.75" customHeight="1" x14ac:dyDescent="0.25">
      <c r="H736" s="110"/>
      <c r="I736" s="62"/>
      <c r="K736" s="345"/>
    </row>
    <row r="737" spans="8:11" ht="15.75" customHeight="1" x14ac:dyDescent="0.25">
      <c r="H737" s="110"/>
      <c r="I737" s="62"/>
      <c r="K737" s="345"/>
    </row>
    <row r="738" spans="8:11" ht="15.75" customHeight="1" x14ac:dyDescent="0.25">
      <c r="H738" s="110"/>
      <c r="I738" s="62"/>
      <c r="K738" s="345"/>
    </row>
    <row r="739" spans="8:11" ht="15.75" customHeight="1" x14ac:dyDescent="0.25">
      <c r="H739" s="110"/>
      <c r="I739" s="62"/>
      <c r="K739" s="345"/>
    </row>
    <row r="740" spans="8:11" ht="15.75" customHeight="1" x14ac:dyDescent="0.25">
      <c r="H740" s="110"/>
      <c r="I740" s="62"/>
      <c r="K740" s="345"/>
    </row>
    <row r="741" spans="8:11" ht="15.75" customHeight="1" x14ac:dyDescent="0.25">
      <c r="H741" s="110"/>
      <c r="I741" s="62"/>
      <c r="K741" s="345"/>
    </row>
    <row r="742" spans="8:11" ht="15.75" customHeight="1" x14ac:dyDescent="0.25">
      <c r="H742" s="110"/>
      <c r="I742" s="62"/>
      <c r="K742" s="345"/>
    </row>
    <row r="743" spans="8:11" ht="15.75" customHeight="1" x14ac:dyDescent="0.25">
      <c r="H743" s="110"/>
      <c r="I743" s="62"/>
      <c r="K743" s="345"/>
    </row>
    <row r="744" spans="8:11" ht="15.75" customHeight="1" x14ac:dyDescent="0.25">
      <c r="H744" s="110"/>
      <c r="I744" s="62"/>
      <c r="K744" s="345"/>
    </row>
    <row r="745" spans="8:11" ht="15.75" customHeight="1" x14ac:dyDescent="0.25">
      <c r="H745" s="110"/>
      <c r="I745" s="62"/>
      <c r="K745" s="345"/>
    </row>
    <row r="746" spans="8:11" ht="15.75" customHeight="1" x14ac:dyDescent="0.25">
      <c r="H746" s="110"/>
      <c r="I746" s="62"/>
      <c r="K746" s="345"/>
    </row>
    <row r="747" spans="8:11" ht="15.75" customHeight="1" x14ac:dyDescent="0.25">
      <c r="H747" s="110"/>
      <c r="I747" s="62"/>
      <c r="K747" s="345"/>
    </row>
    <row r="748" spans="8:11" ht="15.75" customHeight="1" x14ac:dyDescent="0.25">
      <c r="H748" s="110"/>
      <c r="I748" s="62"/>
      <c r="K748" s="345"/>
    </row>
    <row r="749" spans="8:11" ht="15.75" customHeight="1" x14ac:dyDescent="0.25">
      <c r="H749" s="110"/>
      <c r="I749" s="62"/>
      <c r="K749" s="345"/>
    </row>
    <row r="750" spans="8:11" ht="15.75" customHeight="1" x14ac:dyDescent="0.25">
      <c r="H750" s="110"/>
      <c r="I750" s="62"/>
      <c r="K750" s="345"/>
    </row>
    <row r="751" spans="8:11" ht="15.75" customHeight="1" x14ac:dyDescent="0.25">
      <c r="H751" s="110"/>
      <c r="I751" s="62"/>
      <c r="K751" s="345"/>
    </row>
    <row r="752" spans="8:11" ht="15.75" customHeight="1" x14ac:dyDescent="0.25">
      <c r="H752" s="110"/>
      <c r="I752" s="62"/>
      <c r="K752" s="345"/>
    </row>
    <row r="753" spans="8:11" ht="15.75" customHeight="1" x14ac:dyDescent="0.25">
      <c r="H753" s="110"/>
      <c r="I753" s="62"/>
      <c r="K753" s="345"/>
    </row>
    <row r="754" spans="8:11" ht="15.75" customHeight="1" x14ac:dyDescent="0.25">
      <c r="H754" s="110"/>
      <c r="I754" s="62"/>
      <c r="K754" s="345"/>
    </row>
    <row r="755" spans="8:11" ht="15.75" customHeight="1" x14ac:dyDescent="0.25">
      <c r="H755" s="110"/>
      <c r="I755" s="62"/>
      <c r="K755" s="345"/>
    </row>
    <row r="756" spans="8:11" ht="15.75" customHeight="1" x14ac:dyDescent="0.25">
      <c r="H756" s="110"/>
      <c r="I756" s="62"/>
      <c r="K756" s="345"/>
    </row>
    <row r="757" spans="8:11" ht="15.75" customHeight="1" x14ac:dyDescent="0.25">
      <c r="H757" s="110"/>
      <c r="I757" s="62"/>
      <c r="K757" s="345"/>
    </row>
    <row r="758" spans="8:11" ht="15.75" customHeight="1" x14ac:dyDescent="0.25">
      <c r="H758" s="110"/>
      <c r="I758" s="62"/>
      <c r="K758" s="345"/>
    </row>
    <row r="759" spans="8:11" ht="15.75" customHeight="1" x14ac:dyDescent="0.25">
      <c r="H759" s="110"/>
      <c r="I759" s="62"/>
      <c r="K759" s="345"/>
    </row>
    <row r="760" spans="8:11" ht="15.75" customHeight="1" x14ac:dyDescent="0.25">
      <c r="H760" s="110"/>
      <c r="I760" s="62"/>
      <c r="K760" s="345"/>
    </row>
    <row r="761" spans="8:11" ht="15.75" customHeight="1" x14ac:dyDescent="0.25">
      <c r="H761" s="110"/>
      <c r="I761" s="62"/>
      <c r="K761" s="345"/>
    </row>
    <row r="762" spans="8:11" ht="15.75" customHeight="1" x14ac:dyDescent="0.25">
      <c r="H762" s="110"/>
      <c r="I762" s="62"/>
      <c r="K762" s="345"/>
    </row>
    <row r="763" spans="8:11" ht="15.75" customHeight="1" x14ac:dyDescent="0.25">
      <c r="H763" s="110"/>
      <c r="I763" s="62"/>
      <c r="K763" s="345"/>
    </row>
    <row r="764" spans="8:11" ht="15.75" customHeight="1" x14ac:dyDescent="0.25">
      <c r="H764" s="110"/>
      <c r="I764" s="62"/>
      <c r="K764" s="345"/>
    </row>
    <row r="765" spans="8:11" ht="15.75" customHeight="1" x14ac:dyDescent="0.25">
      <c r="H765" s="110"/>
      <c r="I765" s="62"/>
      <c r="K765" s="345"/>
    </row>
    <row r="766" spans="8:11" ht="15.75" customHeight="1" x14ac:dyDescent="0.25">
      <c r="H766" s="110"/>
      <c r="I766" s="62"/>
      <c r="K766" s="345"/>
    </row>
    <row r="767" spans="8:11" ht="15.75" customHeight="1" x14ac:dyDescent="0.25">
      <c r="H767" s="110"/>
      <c r="I767" s="62"/>
      <c r="K767" s="345"/>
    </row>
    <row r="768" spans="8:11" ht="15.75" customHeight="1" x14ac:dyDescent="0.25">
      <c r="H768" s="110"/>
      <c r="I768" s="62"/>
      <c r="K768" s="345"/>
    </row>
    <row r="769" spans="8:11" ht="15.75" customHeight="1" x14ac:dyDescent="0.25">
      <c r="H769" s="110"/>
      <c r="I769" s="62"/>
      <c r="K769" s="345"/>
    </row>
    <row r="770" spans="8:11" ht="15.75" customHeight="1" x14ac:dyDescent="0.25">
      <c r="H770" s="110"/>
      <c r="I770" s="62"/>
      <c r="K770" s="345"/>
    </row>
    <row r="771" spans="8:11" ht="15.75" customHeight="1" x14ac:dyDescent="0.25">
      <c r="H771" s="110"/>
      <c r="I771" s="62"/>
      <c r="K771" s="345"/>
    </row>
    <row r="772" spans="8:11" ht="15.75" customHeight="1" x14ac:dyDescent="0.25">
      <c r="H772" s="110"/>
      <c r="I772" s="62"/>
      <c r="K772" s="345"/>
    </row>
    <row r="773" spans="8:11" ht="15.75" customHeight="1" x14ac:dyDescent="0.25">
      <c r="H773" s="110"/>
      <c r="I773" s="62"/>
      <c r="K773" s="345"/>
    </row>
    <row r="774" spans="8:11" ht="15.75" customHeight="1" x14ac:dyDescent="0.25">
      <c r="H774" s="110"/>
      <c r="I774" s="62"/>
      <c r="K774" s="345"/>
    </row>
    <row r="775" spans="8:11" ht="15.75" customHeight="1" x14ac:dyDescent="0.25">
      <c r="H775" s="110"/>
      <c r="I775" s="62"/>
      <c r="K775" s="345"/>
    </row>
    <row r="776" spans="8:11" ht="15.75" customHeight="1" x14ac:dyDescent="0.25">
      <c r="H776" s="110"/>
      <c r="I776" s="62"/>
      <c r="K776" s="345"/>
    </row>
    <row r="777" spans="8:11" ht="15.75" customHeight="1" x14ac:dyDescent="0.25">
      <c r="H777" s="110"/>
      <c r="I777" s="62"/>
      <c r="K777" s="345"/>
    </row>
    <row r="778" spans="8:11" ht="15.75" customHeight="1" x14ac:dyDescent="0.25">
      <c r="H778" s="110"/>
      <c r="I778" s="62"/>
      <c r="K778" s="345"/>
    </row>
    <row r="779" spans="8:11" ht="15.75" customHeight="1" x14ac:dyDescent="0.25">
      <c r="H779" s="110"/>
      <c r="I779" s="62"/>
      <c r="K779" s="345"/>
    </row>
    <row r="780" spans="8:11" ht="15.75" customHeight="1" x14ac:dyDescent="0.25">
      <c r="H780" s="110"/>
      <c r="I780" s="62"/>
      <c r="K780" s="345"/>
    </row>
    <row r="781" spans="8:11" ht="15.75" customHeight="1" x14ac:dyDescent="0.25">
      <c r="H781" s="110"/>
      <c r="I781" s="62"/>
      <c r="K781" s="345"/>
    </row>
    <row r="782" spans="8:11" ht="15.75" customHeight="1" x14ac:dyDescent="0.25">
      <c r="H782" s="110"/>
      <c r="I782" s="62"/>
      <c r="K782" s="345"/>
    </row>
    <row r="783" spans="8:11" ht="15.75" customHeight="1" x14ac:dyDescent="0.25">
      <c r="H783" s="110"/>
      <c r="I783" s="62"/>
      <c r="K783" s="345"/>
    </row>
    <row r="784" spans="8:11" ht="15.75" customHeight="1" x14ac:dyDescent="0.25">
      <c r="H784" s="110"/>
      <c r="I784" s="62"/>
      <c r="K784" s="345"/>
    </row>
    <row r="785" spans="8:11" ht="15.75" customHeight="1" x14ac:dyDescent="0.25">
      <c r="H785" s="110"/>
      <c r="I785" s="62"/>
      <c r="K785" s="345"/>
    </row>
    <row r="786" spans="8:11" ht="15.75" customHeight="1" x14ac:dyDescent="0.25">
      <c r="H786" s="110"/>
      <c r="I786" s="62"/>
      <c r="K786" s="345"/>
    </row>
    <row r="787" spans="8:11" ht="15.75" customHeight="1" x14ac:dyDescent="0.25">
      <c r="H787" s="110"/>
      <c r="I787" s="62"/>
      <c r="K787" s="345"/>
    </row>
    <row r="788" spans="8:11" ht="15.75" customHeight="1" x14ac:dyDescent="0.25">
      <c r="H788" s="110"/>
      <c r="I788" s="62"/>
      <c r="K788" s="345"/>
    </row>
    <row r="789" spans="8:11" ht="15.75" customHeight="1" x14ac:dyDescent="0.25">
      <c r="H789" s="110"/>
      <c r="I789" s="62"/>
      <c r="K789" s="345"/>
    </row>
    <row r="790" spans="8:11" ht="15.75" customHeight="1" x14ac:dyDescent="0.25">
      <c r="H790" s="110"/>
      <c r="I790" s="62"/>
      <c r="K790" s="345"/>
    </row>
    <row r="791" spans="8:11" ht="15.75" customHeight="1" x14ac:dyDescent="0.25">
      <c r="H791" s="110"/>
      <c r="I791" s="62"/>
      <c r="K791" s="345"/>
    </row>
    <row r="792" spans="8:11" ht="15.75" customHeight="1" x14ac:dyDescent="0.25">
      <c r="H792" s="110"/>
      <c r="I792" s="62"/>
      <c r="K792" s="345"/>
    </row>
    <row r="793" spans="8:11" ht="15.75" customHeight="1" x14ac:dyDescent="0.25">
      <c r="H793" s="110"/>
      <c r="I793" s="62"/>
      <c r="K793" s="345"/>
    </row>
    <row r="794" spans="8:11" ht="15.75" customHeight="1" x14ac:dyDescent="0.25">
      <c r="H794" s="110"/>
      <c r="I794" s="62"/>
      <c r="K794" s="345"/>
    </row>
    <row r="795" spans="8:11" ht="15.75" customHeight="1" x14ac:dyDescent="0.25">
      <c r="H795" s="110"/>
      <c r="I795" s="62"/>
      <c r="K795" s="345"/>
    </row>
    <row r="796" spans="8:11" ht="15.75" customHeight="1" x14ac:dyDescent="0.25">
      <c r="H796" s="110"/>
      <c r="I796" s="62"/>
      <c r="K796" s="345"/>
    </row>
    <row r="797" spans="8:11" ht="15.75" customHeight="1" x14ac:dyDescent="0.25">
      <c r="H797" s="110"/>
      <c r="I797" s="62"/>
      <c r="K797" s="345"/>
    </row>
    <row r="798" spans="8:11" ht="15.75" customHeight="1" x14ac:dyDescent="0.25">
      <c r="H798" s="110"/>
      <c r="I798" s="62"/>
      <c r="K798" s="345"/>
    </row>
    <row r="799" spans="8:11" ht="15.75" customHeight="1" x14ac:dyDescent="0.25">
      <c r="H799" s="110"/>
      <c r="I799" s="62"/>
      <c r="K799" s="345"/>
    </row>
    <row r="800" spans="8:11" ht="15.75" customHeight="1" x14ac:dyDescent="0.25">
      <c r="H800" s="110"/>
      <c r="I800" s="62"/>
      <c r="K800" s="345"/>
    </row>
    <row r="801" spans="8:11" ht="15.75" customHeight="1" x14ac:dyDescent="0.25">
      <c r="H801" s="110"/>
      <c r="I801" s="62"/>
      <c r="K801" s="345"/>
    </row>
    <row r="802" spans="8:11" ht="15.75" customHeight="1" x14ac:dyDescent="0.25">
      <c r="H802" s="110"/>
      <c r="I802" s="62"/>
      <c r="K802" s="345"/>
    </row>
    <row r="803" spans="8:11" ht="15.75" customHeight="1" x14ac:dyDescent="0.25">
      <c r="H803" s="110"/>
      <c r="I803" s="62"/>
      <c r="K803" s="345"/>
    </row>
    <row r="804" spans="8:11" ht="15.75" customHeight="1" x14ac:dyDescent="0.25">
      <c r="H804" s="110"/>
      <c r="I804" s="62"/>
      <c r="K804" s="345"/>
    </row>
    <row r="805" spans="8:11" ht="15.75" customHeight="1" x14ac:dyDescent="0.25">
      <c r="H805" s="110"/>
      <c r="I805" s="62"/>
      <c r="K805" s="345"/>
    </row>
    <row r="806" spans="8:11" ht="15.75" customHeight="1" x14ac:dyDescent="0.25">
      <c r="H806" s="110"/>
      <c r="I806" s="62"/>
      <c r="K806" s="345"/>
    </row>
    <row r="807" spans="8:11" ht="15.75" customHeight="1" x14ac:dyDescent="0.25">
      <c r="H807" s="110"/>
      <c r="I807" s="62"/>
      <c r="K807" s="345"/>
    </row>
    <row r="808" spans="8:11" ht="15.75" customHeight="1" x14ac:dyDescent="0.25">
      <c r="H808" s="110"/>
      <c r="I808" s="62"/>
      <c r="K808" s="345"/>
    </row>
    <row r="809" spans="8:11" ht="15.75" customHeight="1" x14ac:dyDescent="0.25">
      <c r="H809" s="110"/>
      <c r="I809" s="62"/>
      <c r="K809" s="345"/>
    </row>
    <row r="810" spans="8:11" ht="15.75" customHeight="1" x14ac:dyDescent="0.25">
      <c r="H810" s="110"/>
      <c r="I810" s="62"/>
      <c r="K810" s="345"/>
    </row>
    <row r="811" spans="8:11" ht="15.75" customHeight="1" x14ac:dyDescent="0.25">
      <c r="H811" s="110"/>
      <c r="I811" s="62"/>
      <c r="K811" s="345"/>
    </row>
    <row r="812" spans="8:11" ht="15.75" customHeight="1" x14ac:dyDescent="0.25">
      <c r="H812" s="110"/>
      <c r="I812" s="62"/>
      <c r="K812" s="345"/>
    </row>
    <row r="813" spans="8:11" ht="15.75" customHeight="1" x14ac:dyDescent="0.25">
      <c r="H813" s="110"/>
      <c r="I813" s="62"/>
      <c r="K813" s="345"/>
    </row>
    <row r="814" spans="8:11" ht="15.75" customHeight="1" x14ac:dyDescent="0.25">
      <c r="H814" s="110"/>
      <c r="I814" s="62"/>
      <c r="K814" s="345"/>
    </row>
    <row r="815" spans="8:11" ht="15.75" customHeight="1" x14ac:dyDescent="0.25">
      <c r="H815" s="110"/>
      <c r="I815" s="62"/>
      <c r="K815" s="345"/>
    </row>
    <row r="816" spans="8:11" ht="15.75" customHeight="1" x14ac:dyDescent="0.25">
      <c r="H816" s="110"/>
      <c r="I816" s="62"/>
      <c r="K816" s="345"/>
    </row>
    <row r="817" spans="8:11" ht="15.75" customHeight="1" x14ac:dyDescent="0.25">
      <c r="H817" s="110"/>
      <c r="I817" s="62"/>
      <c r="K817" s="345"/>
    </row>
    <row r="818" spans="8:11" ht="15.75" customHeight="1" x14ac:dyDescent="0.25">
      <c r="H818" s="110"/>
      <c r="I818" s="62"/>
      <c r="K818" s="345"/>
    </row>
    <row r="819" spans="8:11" ht="15.75" customHeight="1" x14ac:dyDescent="0.25">
      <c r="H819" s="110"/>
      <c r="I819" s="62"/>
      <c r="K819" s="345"/>
    </row>
    <row r="820" spans="8:11" ht="15.75" customHeight="1" x14ac:dyDescent="0.25">
      <c r="H820" s="110"/>
      <c r="I820" s="62"/>
      <c r="K820" s="345"/>
    </row>
    <row r="821" spans="8:11" ht="15.75" customHeight="1" x14ac:dyDescent="0.25">
      <c r="H821" s="110"/>
      <c r="I821" s="62"/>
      <c r="K821" s="345"/>
    </row>
    <row r="822" spans="8:11" ht="15.75" customHeight="1" x14ac:dyDescent="0.25">
      <c r="H822" s="110"/>
      <c r="I822" s="62"/>
      <c r="K822" s="345"/>
    </row>
    <row r="823" spans="8:11" ht="15.75" customHeight="1" x14ac:dyDescent="0.25">
      <c r="H823" s="110"/>
      <c r="I823" s="62"/>
      <c r="K823" s="345"/>
    </row>
    <row r="824" spans="8:11" ht="15.75" customHeight="1" x14ac:dyDescent="0.25">
      <c r="H824" s="110"/>
      <c r="I824" s="62"/>
      <c r="K824" s="345"/>
    </row>
    <row r="825" spans="8:11" ht="15.75" customHeight="1" x14ac:dyDescent="0.25">
      <c r="H825" s="110"/>
      <c r="I825" s="62"/>
      <c r="K825" s="345"/>
    </row>
    <row r="826" spans="8:11" ht="15.75" customHeight="1" x14ac:dyDescent="0.25">
      <c r="H826" s="110"/>
      <c r="I826" s="62"/>
      <c r="K826" s="345"/>
    </row>
    <row r="827" spans="8:11" ht="15.75" customHeight="1" x14ac:dyDescent="0.25">
      <c r="H827" s="110"/>
      <c r="I827" s="62"/>
      <c r="K827" s="345"/>
    </row>
    <row r="828" spans="8:11" ht="15.75" customHeight="1" x14ac:dyDescent="0.25">
      <c r="H828" s="110"/>
      <c r="I828" s="62"/>
      <c r="K828" s="345"/>
    </row>
    <row r="829" spans="8:11" ht="15.75" customHeight="1" x14ac:dyDescent="0.25">
      <c r="H829" s="110"/>
      <c r="I829" s="62"/>
      <c r="K829" s="345"/>
    </row>
    <row r="830" spans="8:11" ht="15.75" customHeight="1" x14ac:dyDescent="0.25">
      <c r="H830" s="110"/>
      <c r="I830" s="62"/>
      <c r="K830" s="345"/>
    </row>
    <row r="831" spans="8:11" ht="15.75" customHeight="1" x14ac:dyDescent="0.25">
      <c r="H831" s="110"/>
      <c r="I831" s="62"/>
      <c r="K831" s="345"/>
    </row>
    <row r="832" spans="8:11" ht="15.75" customHeight="1" x14ac:dyDescent="0.25">
      <c r="H832" s="110"/>
      <c r="I832" s="62"/>
      <c r="K832" s="345"/>
    </row>
    <row r="833" spans="8:11" ht="15.75" customHeight="1" x14ac:dyDescent="0.25">
      <c r="H833" s="110"/>
      <c r="I833" s="62"/>
      <c r="K833" s="345"/>
    </row>
    <row r="834" spans="8:11" ht="15.75" customHeight="1" x14ac:dyDescent="0.25">
      <c r="H834" s="110"/>
      <c r="I834" s="62"/>
      <c r="K834" s="345"/>
    </row>
    <row r="835" spans="8:11" ht="15.75" customHeight="1" x14ac:dyDescent="0.25">
      <c r="H835" s="110"/>
      <c r="I835" s="62"/>
      <c r="K835" s="345"/>
    </row>
    <row r="836" spans="8:11" ht="15.75" customHeight="1" x14ac:dyDescent="0.25">
      <c r="H836" s="110"/>
      <c r="I836" s="62"/>
      <c r="K836" s="345"/>
    </row>
    <row r="837" spans="8:11" ht="15.75" customHeight="1" x14ac:dyDescent="0.25">
      <c r="H837" s="110"/>
      <c r="I837" s="62"/>
      <c r="K837" s="345"/>
    </row>
    <row r="838" spans="8:11" ht="15.75" customHeight="1" x14ac:dyDescent="0.25">
      <c r="H838" s="110"/>
      <c r="I838" s="62"/>
      <c r="K838" s="345"/>
    </row>
    <row r="839" spans="8:11" ht="15.75" customHeight="1" x14ac:dyDescent="0.25">
      <c r="H839" s="110"/>
      <c r="I839" s="62"/>
      <c r="K839" s="345"/>
    </row>
    <row r="840" spans="8:11" ht="15.75" customHeight="1" x14ac:dyDescent="0.25">
      <c r="H840" s="110"/>
      <c r="I840" s="62"/>
      <c r="K840" s="345"/>
    </row>
    <row r="841" spans="8:11" ht="15.75" customHeight="1" x14ac:dyDescent="0.25">
      <c r="H841" s="110"/>
      <c r="I841" s="62"/>
      <c r="K841" s="345"/>
    </row>
    <row r="842" spans="8:11" ht="15.75" customHeight="1" x14ac:dyDescent="0.25">
      <c r="H842" s="110"/>
      <c r="I842" s="62"/>
      <c r="K842" s="345"/>
    </row>
    <row r="843" spans="8:11" ht="15.75" customHeight="1" x14ac:dyDescent="0.25">
      <c r="H843" s="110"/>
      <c r="I843" s="62"/>
      <c r="K843" s="345"/>
    </row>
    <row r="844" spans="8:11" ht="15.75" customHeight="1" x14ac:dyDescent="0.25">
      <c r="H844" s="110"/>
      <c r="I844" s="62"/>
      <c r="K844" s="345"/>
    </row>
    <row r="845" spans="8:11" ht="15.75" customHeight="1" x14ac:dyDescent="0.25">
      <c r="H845" s="110"/>
      <c r="I845" s="62"/>
      <c r="K845" s="345"/>
    </row>
    <row r="846" spans="8:11" ht="15.75" customHeight="1" x14ac:dyDescent="0.25">
      <c r="H846" s="110"/>
      <c r="I846" s="62"/>
      <c r="K846" s="345"/>
    </row>
    <row r="847" spans="8:11" ht="15.75" customHeight="1" x14ac:dyDescent="0.25">
      <c r="H847" s="110"/>
      <c r="I847" s="62"/>
      <c r="K847" s="345"/>
    </row>
    <row r="848" spans="8:11" ht="15.75" customHeight="1" x14ac:dyDescent="0.25">
      <c r="H848" s="110"/>
      <c r="I848" s="62"/>
      <c r="K848" s="345"/>
    </row>
    <row r="849" spans="8:11" ht="15.75" customHeight="1" x14ac:dyDescent="0.25">
      <c r="H849" s="110"/>
      <c r="I849" s="62"/>
      <c r="K849" s="345"/>
    </row>
    <row r="850" spans="8:11" ht="15.75" customHeight="1" x14ac:dyDescent="0.25">
      <c r="H850" s="110"/>
      <c r="I850" s="62"/>
      <c r="K850" s="345"/>
    </row>
    <row r="851" spans="8:11" ht="15.75" customHeight="1" x14ac:dyDescent="0.25">
      <c r="H851" s="110"/>
      <c r="I851" s="62"/>
      <c r="K851" s="345"/>
    </row>
    <row r="852" spans="8:11" ht="15.75" customHeight="1" x14ac:dyDescent="0.25">
      <c r="H852" s="110"/>
      <c r="I852" s="62"/>
      <c r="K852" s="345"/>
    </row>
    <row r="853" spans="8:11" ht="15.75" customHeight="1" x14ac:dyDescent="0.25">
      <c r="H853" s="110"/>
      <c r="I853" s="62"/>
      <c r="K853" s="345"/>
    </row>
    <row r="854" spans="8:11" ht="15.75" customHeight="1" x14ac:dyDescent="0.25">
      <c r="H854" s="110"/>
      <c r="I854" s="62"/>
      <c r="K854" s="345"/>
    </row>
    <row r="855" spans="8:11" ht="15.75" customHeight="1" x14ac:dyDescent="0.25">
      <c r="H855" s="110"/>
      <c r="I855" s="62"/>
      <c r="K855" s="345"/>
    </row>
    <row r="856" spans="8:11" ht="15.75" customHeight="1" x14ac:dyDescent="0.25">
      <c r="H856" s="110"/>
      <c r="I856" s="62"/>
      <c r="K856" s="345"/>
    </row>
    <row r="857" spans="8:11" ht="15.75" customHeight="1" x14ac:dyDescent="0.25">
      <c r="H857" s="110"/>
      <c r="I857" s="62"/>
      <c r="K857" s="345"/>
    </row>
    <row r="858" spans="8:11" ht="15.75" customHeight="1" x14ac:dyDescent="0.25">
      <c r="H858" s="110"/>
      <c r="I858" s="62"/>
      <c r="K858" s="345"/>
    </row>
    <row r="859" spans="8:11" ht="15.75" customHeight="1" x14ac:dyDescent="0.25">
      <c r="H859" s="110"/>
      <c r="I859" s="62"/>
      <c r="K859" s="345"/>
    </row>
    <row r="860" spans="8:11" ht="15.75" customHeight="1" x14ac:dyDescent="0.25">
      <c r="H860" s="110"/>
      <c r="I860" s="62"/>
      <c r="K860" s="345"/>
    </row>
    <row r="861" spans="8:11" ht="15.75" customHeight="1" x14ac:dyDescent="0.25">
      <c r="H861" s="110"/>
      <c r="I861" s="62"/>
      <c r="K861" s="345"/>
    </row>
    <row r="862" spans="8:11" ht="15.75" customHeight="1" x14ac:dyDescent="0.25">
      <c r="H862" s="110"/>
      <c r="I862" s="62"/>
      <c r="K862" s="345"/>
    </row>
    <row r="863" spans="8:11" ht="15.75" customHeight="1" x14ac:dyDescent="0.25">
      <c r="H863" s="110"/>
      <c r="I863" s="62"/>
      <c r="K863" s="345"/>
    </row>
    <row r="864" spans="8:11" ht="15.75" customHeight="1" x14ac:dyDescent="0.25">
      <c r="H864" s="110"/>
      <c r="I864" s="62"/>
      <c r="K864" s="345"/>
    </row>
    <row r="865" spans="8:11" ht="15.75" customHeight="1" x14ac:dyDescent="0.25">
      <c r="H865" s="110"/>
      <c r="I865" s="62"/>
      <c r="K865" s="345"/>
    </row>
    <row r="866" spans="8:11" ht="15.75" customHeight="1" x14ac:dyDescent="0.25">
      <c r="H866" s="110"/>
      <c r="I866" s="62"/>
      <c r="K866" s="345"/>
    </row>
    <row r="867" spans="8:11" ht="15.75" customHeight="1" x14ac:dyDescent="0.25">
      <c r="H867" s="110"/>
      <c r="I867" s="62"/>
      <c r="K867" s="345"/>
    </row>
    <row r="868" spans="8:11" ht="15.75" customHeight="1" x14ac:dyDescent="0.25">
      <c r="H868" s="110"/>
      <c r="I868" s="62"/>
      <c r="K868" s="345"/>
    </row>
    <row r="869" spans="8:11" ht="15.75" customHeight="1" x14ac:dyDescent="0.25">
      <c r="H869" s="110"/>
      <c r="I869" s="62"/>
      <c r="K869" s="345"/>
    </row>
    <row r="870" spans="8:11" ht="15.75" customHeight="1" x14ac:dyDescent="0.25">
      <c r="H870" s="110"/>
      <c r="I870" s="62"/>
      <c r="K870" s="345"/>
    </row>
    <row r="871" spans="8:11" ht="15.75" customHeight="1" x14ac:dyDescent="0.25">
      <c r="H871" s="110"/>
      <c r="I871" s="62"/>
      <c r="K871" s="345"/>
    </row>
    <row r="872" spans="8:11" ht="15.75" customHeight="1" x14ac:dyDescent="0.25">
      <c r="H872" s="110"/>
      <c r="I872" s="62"/>
      <c r="K872" s="345"/>
    </row>
    <row r="873" spans="8:11" ht="15.75" customHeight="1" x14ac:dyDescent="0.25">
      <c r="H873" s="110"/>
      <c r="I873" s="62"/>
      <c r="K873" s="345"/>
    </row>
    <row r="874" spans="8:11" ht="15.75" customHeight="1" x14ac:dyDescent="0.25">
      <c r="H874" s="110"/>
      <c r="I874" s="62"/>
      <c r="K874" s="345"/>
    </row>
    <row r="875" spans="8:11" ht="15.75" customHeight="1" x14ac:dyDescent="0.25">
      <c r="H875" s="110"/>
      <c r="I875" s="62"/>
      <c r="K875" s="345"/>
    </row>
    <row r="876" spans="8:11" ht="15.75" customHeight="1" x14ac:dyDescent="0.25">
      <c r="H876" s="110"/>
      <c r="I876" s="62"/>
      <c r="K876" s="345"/>
    </row>
    <row r="877" spans="8:11" ht="15.75" customHeight="1" x14ac:dyDescent="0.25">
      <c r="H877" s="110"/>
      <c r="I877" s="62"/>
      <c r="K877" s="345"/>
    </row>
    <row r="878" spans="8:11" ht="15.75" customHeight="1" x14ac:dyDescent="0.25">
      <c r="H878" s="110"/>
      <c r="I878" s="62"/>
      <c r="K878" s="345"/>
    </row>
    <row r="879" spans="8:11" ht="15.75" customHeight="1" x14ac:dyDescent="0.25">
      <c r="H879" s="110"/>
      <c r="I879" s="62"/>
      <c r="K879" s="345"/>
    </row>
    <row r="880" spans="8:11" ht="15.75" customHeight="1" x14ac:dyDescent="0.25">
      <c r="H880" s="110"/>
      <c r="I880" s="62"/>
      <c r="K880" s="345"/>
    </row>
    <row r="881" spans="8:11" ht="15.75" customHeight="1" x14ac:dyDescent="0.25">
      <c r="H881" s="110"/>
      <c r="I881" s="62"/>
      <c r="K881" s="345"/>
    </row>
    <row r="882" spans="8:11" ht="15.75" customHeight="1" x14ac:dyDescent="0.25">
      <c r="H882" s="110"/>
      <c r="I882" s="62"/>
      <c r="K882" s="345"/>
    </row>
    <row r="883" spans="8:11" ht="15.75" customHeight="1" x14ac:dyDescent="0.25">
      <c r="H883" s="110"/>
      <c r="I883" s="62"/>
      <c r="K883" s="345"/>
    </row>
    <row r="884" spans="8:11" ht="15.75" customHeight="1" x14ac:dyDescent="0.25">
      <c r="H884" s="110"/>
      <c r="I884" s="62"/>
      <c r="K884" s="345"/>
    </row>
    <row r="885" spans="8:11" ht="15.75" customHeight="1" x14ac:dyDescent="0.25">
      <c r="H885" s="110"/>
      <c r="I885" s="62"/>
      <c r="K885" s="345"/>
    </row>
    <row r="886" spans="8:11" ht="15.75" customHeight="1" x14ac:dyDescent="0.25">
      <c r="H886" s="110"/>
      <c r="I886" s="62"/>
      <c r="K886" s="345"/>
    </row>
    <row r="887" spans="8:11" ht="15.75" customHeight="1" x14ac:dyDescent="0.25">
      <c r="H887" s="110"/>
      <c r="I887" s="62"/>
      <c r="K887" s="345"/>
    </row>
    <row r="888" spans="8:11" ht="15.75" customHeight="1" x14ac:dyDescent="0.25">
      <c r="H888" s="110"/>
      <c r="I888" s="62"/>
      <c r="K888" s="345"/>
    </row>
    <row r="889" spans="8:11" ht="15.75" customHeight="1" x14ac:dyDescent="0.25">
      <c r="H889" s="110"/>
      <c r="I889" s="62"/>
      <c r="K889" s="345"/>
    </row>
    <row r="890" spans="8:11" ht="15.75" customHeight="1" x14ac:dyDescent="0.25">
      <c r="H890" s="110"/>
      <c r="I890" s="62"/>
      <c r="K890" s="345"/>
    </row>
    <row r="891" spans="8:11" ht="15.75" customHeight="1" x14ac:dyDescent="0.25">
      <c r="H891" s="110"/>
      <c r="I891" s="62"/>
      <c r="K891" s="345"/>
    </row>
    <row r="892" spans="8:11" ht="15.75" customHeight="1" x14ac:dyDescent="0.25">
      <c r="H892" s="110"/>
      <c r="I892" s="62"/>
      <c r="K892" s="345"/>
    </row>
    <row r="893" spans="8:11" ht="15.75" customHeight="1" x14ac:dyDescent="0.25">
      <c r="H893" s="110"/>
      <c r="I893" s="62"/>
      <c r="K893" s="345"/>
    </row>
    <row r="894" spans="8:11" ht="15.75" customHeight="1" x14ac:dyDescent="0.25">
      <c r="H894" s="110"/>
      <c r="I894" s="62"/>
      <c r="K894" s="345"/>
    </row>
    <row r="895" spans="8:11" ht="15.75" customHeight="1" x14ac:dyDescent="0.25">
      <c r="H895" s="110"/>
      <c r="I895" s="62"/>
      <c r="K895" s="345"/>
    </row>
    <row r="896" spans="8:11" ht="15.75" customHeight="1" x14ac:dyDescent="0.25">
      <c r="H896" s="110"/>
      <c r="I896" s="62"/>
      <c r="K896" s="345"/>
    </row>
    <row r="897" spans="8:11" ht="15.75" customHeight="1" x14ac:dyDescent="0.25">
      <c r="H897" s="110"/>
      <c r="I897" s="62"/>
      <c r="K897" s="345"/>
    </row>
    <row r="898" spans="8:11" ht="15.75" customHeight="1" x14ac:dyDescent="0.25">
      <c r="H898" s="110"/>
      <c r="I898" s="62"/>
      <c r="K898" s="345"/>
    </row>
    <row r="899" spans="8:11" ht="15.75" customHeight="1" x14ac:dyDescent="0.25">
      <c r="H899" s="110"/>
      <c r="I899" s="62"/>
      <c r="K899" s="345"/>
    </row>
    <row r="900" spans="8:11" ht="15.75" customHeight="1" x14ac:dyDescent="0.25">
      <c r="H900" s="110"/>
      <c r="I900" s="62"/>
      <c r="K900" s="345"/>
    </row>
    <row r="901" spans="8:11" ht="15.75" customHeight="1" x14ac:dyDescent="0.25">
      <c r="H901" s="110"/>
      <c r="I901" s="62"/>
      <c r="K901" s="345"/>
    </row>
    <row r="902" spans="8:11" ht="15.75" customHeight="1" x14ac:dyDescent="0.25">
      <c r="H902" s="110"/>
      <c r="I902" s="62"/>
      <c r="K902" s="345"/>
    </row>
    <row r="903" spans="8:11" ht="15.75" customHeight="1" x14ac:dyDescent="0.25">
      <c r="H903" s="110"/>
      <c r="I903" s="62"/>
      <c r="K903" s="345"/>
    </row>
    <row r="904" spans="8:11" ht="15.75" customHeight="1" x14ac:dyDescent="0.25">
      <c r="H904" s="110"/>
      <c r="I904" s="62"/>
      <c r="K904" s="345"/>
    </row>
    <row r="905" spans="8:11" ht="15.75" customHeight="1" x14ac:dyDescent="0.25">
      <c r="H905" s="110"/>
      <c r="I905" s="62"/>
      <c r="K905" s="345"/>
    </row>
    <row r="906" spans="8:11" ht="15.75" customHeight="1" x14ac:dyDescent="0.25">
      <c r="H906" s="110"/>
      <c r="I906" s="62"/>
      <c r="K906" s="345"/>
    </row>
    <row r="907" spans="8:11" ht="15.75" customHeight="1" x14ac:dyDescent="0.25">
      <c r="H907" s="110"/>
      <c r="I907" s="62"/>
      <c r="K907" s="345"/>
    </row>
    <row r="908" spans="8:11" ht="15.75" customHeight="1" x14ac:dyDescent="0.25">
      <c r="H908" s="110"/>
      <c r="I908" s="62"/>
      <c r="K908" s="345"/>
    </row>
    <row r="909" spans="8:11" ht="15.75" customHeight="1" x14ac:dyDescent="0.25">
      <c r="H909" s="110"/>
      <c r="I909" s="62"/>
      <c r="K909" s="345"/>
    </row>
    <row r="910" spans="8:11" ht="15.75" customHeight="1" x14ac:dyDescent="0.25">
      <c r="H910" s="110"/>
      <c r="I910" s="62"/>
      <c r="K910" s="345"/>
    </row>
    <row r="911" spans="8:11" ht="15.75" customHeight="1" x14ac:dyDescent="0.25">
      <c r="H911" s="110"/>
      <c r="I911" s="62"/>
      <c r="K911" s="345"/>
    </row>
    <row r="912" spans="8:11" ht="15.75" customHeight="1" x14ac:dyDescent="0.25">
      <c r="H912" s="110"/>
      <c r="I912" s="62"/>
      <c r="K912" s="345"/>
    </row>
    <row r="913" spans="8:11" ht="15.75" customHeight="1" x14ac:dyDescent="0.25">
      <c r="H913" s="110"/>
      <c r="I913" s="62"/>
      <c r="K913" s="345"/>
    </row>
    <row r="914" spans="8:11" ht="15.75" customHeight="1" x14ac:dyDescent="0.25">
      <c r="H914" s="110"/>
      <c r="I914" s="62"/>
      <c r="K914" s="345"/>
    </row>
    <row r="915" spans="8:11" ht="15.75" customHeight="1" x14ac:dyDescent="0.25">
      <c r="H915" s="110"/>
      <c r="I915" s="62"/>
      <c r="K915" s="345"/>
    </row>
    <row r="916" spans="8:11" ht="15.75" customHeight="1" x14ac:dyDescent="0.25">
      <c r="H916" s="110"/>
      <c r="I916" s="62"/>
      <c r="K916" s="345"/>
    </row>
    <row r="917" spans="8:11" ht="15.75" customHeight="1" x14ac:dyDescent="0.25">
      <c r="H917" s="110"/>
      <c r="I917" s="62"/>
      <c r="K917" s="345"/>
    </row>
    <row r="918" spans="8:11" ht="15.75" customHeight="1" x14ac:dyDescent="0.25">
      <c r="H918" s="110"/>
      <c r="I918" s="62"/>
      <c r="K918" s="345"/>
    </row>
    <row r="919" spans="8:11" ht="15.75" customHeight="1" x14ac:dyDescent="0.25">
      <c r="H919" s="110"/>
      <c r="I919" s="62"/>
      <c r="K919" s="345"/>
    </row>
    <row r="920" spans="8:11" ht="15.75" customHeight="1" x14ac:dyDescent="0.25">
      <c r="H920" s="110"/>
      <c r="I920" s="62"/>
      <c r="K920" s="345"/>
    </row>
    <row r="921" spans="8:11" ht="15.75" customHeight="1" x14ac:dyDescent="0.25">
      <c r="H921" s="110"/>
      <c r="I921" s="62"/>
      <c r="K921" s="345"/>
    </row>
    <row r="922" spans="8:11" ht="15.75" customHeight="1" x14ac:dyDescent="0.25">
      <c r="H922" s="110"/>
      <c r="I922" s="62"/>
      <c r="K922" s="345"/>
    </row>
    <row r="923" spans="8:11" ht="15.75" customHeight="1" x14ac:dyDescent="0.25">
      <c r="H923" s="110"/>
      <c r="I923" s="62"/>
      <c r="K923" s="345"/>
    </row>
    <row r="924" spans="8:11" ht="15.75" customHeight="1" x14ac:dyDescent="0.25">
      <c r="H924" s="110"/>
      <c r="I924" s="62"/>
      <c r="K924" s="345"/>
    </row>
    <row r="925" spans="8:11" ht="15.75" customHeight="1" x14ac:dyDescent="0.25">
      <c r="H925" s="110"/>
      <c r="I925" s="62"/>
      <c r="K925" s="345"/>
    </row>
    <row r="926" spans="8:11" ht="15.75" customHeight="1" x14ac:dyDescent="0.25">
      <c r="H926" s="110"/>
      <c r="I926" s="62"/>
      <c r="K926" s="345"/>
    </row>
    <row r="927" spans="8:11" ht="15.75" customHeight="1" x14ac:dyDescent="0.25">
      <c r="H927" s="110"/>
      <c r="I927" s="62"/>
      <c r="K927" s="345"/>
    </row>
    <row r="928" spans="8:11" ht="15.75" customHeight="1" x14ac:dyDescent="0.25">
      <c r="H928" s="110"/>
      <c r="I928" s="62"/>
      <c r="K928" s="345"/>
    </row>
    <row r="929" spans="8:11" ht="15.75" customHeight="1" x14ac:dyDescent="0.25">
      <c r="H929" s="110"/>
      <c r="I929" s="62"/>
      <c r="K929" s="345"/>
    </row>
    <row r="930" spans="8:11" ht="15.75" customHeight="1" x14ac:dyDescent="0.25">
      <c r="H930" s="110"/>
      <c r="I930" s="62"/>
      <c r="K930" s="345"/>
    </row>
    <row r="931" spans="8:11" ht="15.75" customHeight="1" x14ac:dyDescent="0.25">
      <c r="H931" s="110"/>
      <c r="I931" s="62"/>
      <c r="K931" s="345"/>
    </row>
    <row r="932" spans="8:11" ht="15.75" customHeight="1" x14ac:dyDescent="0.25">
      <c r="H932" s="110"/>
      <c r="I932" s="62"/>
      <c r="K932" s="345"/>
    </row>
    <row r="933" spans="8:11" ht="15.75" customHeight="1" x14ac:dyDescent="0.25">
      <c r="H933" s="110"/>
      <c r="I933" s="62"/>
      <c r="K933" s="345"/>
    </row>
    <row r="934" spans="8:11" ht="15.75" customHeight="1" x14ac:dyDescent="0.25">
      <c r="H934" s="110"/>
      <c r="I934" s="62"/>
      <c r="K934" s="345"/>
    </row>
    <row r="935" spans="8:11" ht="15.75" customHeight="1" x14ac:dyDescent="0.25">
      <c r="H935" s="110"/>
      <c r="I935" s="62"/>
      <c r="K935" s="345"/>
    </row>
    <row r="936" spans="8:11" ht="15.75" customHeight="1" x14ac:dyDescent="0.25">
      <c r="H936" s="110"/>
      <c r="I936" s="62"/>
      <c r="K936" s="345"/>
    </row>
    <row r="937" spans="8:11" ht="15.75" customHeight="1" x14ac:dyDescent="0.25">
      <c r="H937" s="110"/>
      <c r="I937" s="62"/>
      <c r="K937" s="345"/>
    </row>
    <row r="938" spans="8:11" ht="15.75" customHeight="1" x14ac:dyDescent="0.25">
      <c r="H938" s="110"/>
      <c r="I938" s="62"/>
      <c r="K938" s="345"/>
    </row>
    <row r="939" spans="8:11" ht="15.75" customHeight="1" x14ac:dyDescent="0.25">
      <c r="H939" s="110"/>
      <c r="I939" s="62"/>
      <c r="K939" s="345"/>
    </row>
    <row r="940" spans="8:11" ht="15.75" customHeight="1" x14ac:dyDescent="0.25">
      <c r="H940" s="110"/>
      <c r="I940" s="62"/>
      <c r="K940" s="345"/>
    </row>
    <row r="941" spans="8:11" ht="15.75" customHeight="1" x14ac:dyDescent="0.25">
      <c r="H941" s="110"/>
      <c r="I941" s="62"/>
      <c r="K941" s="345"/>
    </row>
    <row r="942" spans="8:11" ht="15.75" customHeight="1" x14ac:dyDescent="0.25">
      <c r="H942" s="110"/>
      <c r="I942" s="62"/>
      <c r="K942" s="345"/>
    </row>
    <row r="943" spans="8:11" ht="15.75" customHeight="1" x14ac:dyDescent="0.25">
      <c r="H943" s="110"/>
      <c r="I943" s="62"/>
      <c r="K943" s="345"/>
    </row>
    <row r="944" spans="8:11" ht="15.75" customHeight="1" x14ac:dyDescent="0.25">
      <c r="H944" s="110"/>
      <c r="I944" s="62"/>
      <c r="K944" s="345"/>
    </row>
    <row r="945" spans="8:11" ht="15.75" customHeight="1" x14ac:dyDescent="0.25">
      <c r="H945" s="110"/>
      <c r="I945" s="62"/>
      <c r="K945" s="345"/>
    </row>
    <row r="946" spans="8:11" ht="15.75" customHeight="1" x14ac:dyDescent="0.25">
      <c r="H946" s="110"/>
      <c r="I946" s="62"/>
      <c r="K946" s="345"/>
    </row>
    <row r="947" spans="8:11" ht="15.75" customHeight="1" x14ac:dyDescent="0.25">
      <c r="H947" s="110"/>
      <c r="I947" s="62"/>
      <c r="K947" s="345"/>
    </row>
    <row r="948" spans="8:11" ht="15.75" customHeight="1" x14ac:dyDescent="0.25">
      <c r="H948" s="110"/>
      <c r="I948" s="62"/>
      <c r="K948" s="345"/>
    </row>
    <row r="949" spans="8:11" ht="15.75" customHeight="1" x14ac:dyDescent="0.25">
      <c r="H949" s="110"/>
      <c r="I949" s="62"/>
      <c r="K949" s="345"/>
    </row>
    <row r="950" spans="8:11" ht="15.75" customHeight="1" x14ac:dyDescent="0.25">
      <c r="H950" s="110"/>
      <c r="I950" s="62"/>
      <c r="K950" s="345"/>
    </row>
    <row r="951" spans="8:11" ht="15.75" customHeight="1" x14ac:dyDescent="0.25">
      <c r="H951" s="110"/>
      <c r="I951" s="62"/>
      <c r="K951" s="345"/>
    </row>
    <row r="952" spans="8:11" ht="15.75" customHeight="1" x14ac:dyDescent="0.25">
      <c r="H952" s="110"/>
      <c r="I952" s="62"/>
      <c r="K952" s="345"/>
    </row>
    <row r="953" spans="8:11" ht="15.75" customHeight="1" x14ac:dyDescent="0.25">
      <c r="H953" s="110"/>
      <c r="I953" s="62"/>
      <c r="K953" s="345"/>
    </row>
    <row r="954" spans="8:11" ht="15.75" customHeight="1" x14ac:dyDescent="0.25">
      <c r="H954" s="110"/>
      <c r="I954" s="62"/>
      <c r="K954" s="345"/>
    </row>
    <row r="955" spans="8:11" ht="15.75" customHeight="1" x14ac:dyDescent="0.25">
      <c r="H955" s="110"/>
      <c r="I955" s="62"/>
      <c r="K955" s="345"/>
    </row>
    <row r="956" spans="8:11" ht="15.75" customHeight="1" x14ac:dyDescent="0.25">
      <c r="H956" s="110"/>
      <c r="I956" s="62"/>
      <c r="K956" s="345"/>
    </row>
    <row r="957" spans="8:11" ht="15.75" customHeight="1" x14ac:dyDescent="0.25">
      <c r="H957" s="110"/>
      <c r="I957" s="62"/>
      <c r="K957" s="345"/>
    </row>
    <row r="958" spans="8:11" ht="15.75" customHeight="1" x14ac:dyDescent="0.25">
      <c r="H958" s="110"/>
      <c r="I958" s="62"/>
      <c r="K958" s="345"/>
    </row>
    <row r="959" spans="8:11" ht="15.75" customHeight="1" x14ac:dyDescent="0.25">
      <c r="H959" s="110"/>
      <c r="I959" s="62"/>
      <c r="K959" s="345"/>
    </row>
    <row r="960" spans="8:11" ht="15.75" customHeight="1" x14ac:dyDescent="0.25">
      <c r="H960" s="110"/>
      <c r="I960" s="62"/>
      <c r="K960" s="345"/>
    </row>
    <row r="961" spans="8:11" ht="15.75" customHeight="1" x14ac:dyDescent="0.25">
      <c r="H961" s="110"/>
      <c r="I961" s="62"/>
      <c r="K961" s="345"/>
    </row>
    <row r="962" spans="8:11" ht="15.75" customHeight="1" x14ac:dyDescent="0.25">
      <c r="H962" s="110"/>
      <c r="I962" s="62"/>
      <c r="K962" s="345"/>
    </row>
    <row r="963" spans="8:11" ht="15.75" customHeight="1" x14ac:dyDescent="0.25">
      <c r="H963" s="110"/>
      <c r="I963" s="62"/>
      <c r="K963" s="345"/>
    </row>
    <row r="964" spans="8:11" ht="15.75" customHeight="1" x14ac:dyDescent="0.25">
      <c r="H964" s="110"/>
      <c r="I964" s="62"/>
      <c r="K964" s="345"/>
    </row>
    <row r="965" spans="8:11" ht="15.75" customHeight="1" x14ac:dyDescent="0.25">
      <c r="H965" s="110"/>
      <c r="I965" s="62"/>
      <c r="K965" s="345"/>
    </row>
    <row r="966" spans="8:11" ht="15.75" customHeight="1" x14ac:dyDescent="0.25">
      <c r="H966" s="110"/>
      <c r="I966" s="62"/>
      <c r="K966" s="345"/>
    </row>
    <row r="967" spans="8:11" ht="15.75" customHeight="1" x14ac:dyDescent="0.25">
      <c r="H967" s="110"/>
      <c r="I967" s="62"/>
      <c r="K967" s="345"/>
    </row>
    <row r="968" spans="8:11" ht="15.75" customHeight="1" x14ac:dyDescent="0.25">
      <c r="H968" s="110"/>
      <c r="I968" s="62"/>
      <c r="K968" s="345"/>
    </row>
    <row r="969" spans="8:11" ht="15.75" customHeight="1" x14ac:dyDescent="0.25">
      <c r="H969" s="110"/>
      <c r="I969" s="62"/>
      <c r="K969" s="345"/>
    </row>
    <row r="970" spans="8:11" ht="15.75" customHeight="1" x14ac:dyDescent="0.25">
      <c r="H970" s="110"/>
      <c r="I970" s="62"/>
      <c r="K970" s="345"/>
    </row>
    <row r="971" spans="8:11" ht="15.75" customHeight="1" x14ac:dyDescent="0.25">
      <c r="H971" s="110"/>
      <c r="I971" s="62"/>
      <c r="K971" s="345"/>
    </row>
    <row r="972" spans="8:11" ht="15.75" customHeight="1" x14ac:dyDescent="0.25">
      <c r="H972" s="110"/>
      <c r="I972" s="62"/>
      <c r="K972" s="345"/>
    </row>
    <row r="973" spans="8:11" ht="15.75" customHeight="1" x14ac:dyDescent="0.25">
      <c r="H973" s="110"/>
      <c r="I973" s="62"/>
      <c r="K973" s="345"/>
    </row>
    <row r="974" spans="8:11" ht="15.75" customHeight="1" x14ac:dyDescent="0.25">
      <c r="H974" s="110"/>
      <c r="I974" s="62"/>
      <c r="K974" s="345"/>
    </row>
    <row r="975" spans="8:11" ht="15.75" customHeight="1" x14ac:dyDescent="0.25">
      <c r="H975" s="110"/>
      <c r="I975" s="62"/>
      <c r="K975" s="345"/>
    </row>
    <row r="976" spans="8:11" ht="15.75" customHeight="1" x14ac:dyDescent="0.25">
      <c r="H976" s="110"/>
      <c r="I976" s="62"/>
      <c r="K976" s="345"/>
    </row>
    <row r="977" spans="8:11" ht="15.75" customHeight="1" x14ac:dyDescent="0.25">
      <c r="H977" s="110"/>
      <c r="I977" s="62"/>
      <c r="K977" s="345"/>
    </row>
    <row r="978" spans="8:11" ht="15.75" customHeight="1" x14ac:dyDescent="0.25">
      <c r="H978" s="110"/>
      <c r="I978" s="62"/>
      <c r="K978" s="345"/>
    </row>
    <row r="979" spans="8:11" ht="15.75" customHeight="1" x14ac:dyDescent="0.25">
      <c r="H979" s="110"/>
      <c r="I979" s="62"/>
      <c r="K979" s="345"/>
    </row>
    <row r="980" spans="8:11" ht="15.75" customHeight="1" x14ac:dyDescent="0.25">
      <c r="H980" s="110"/>
      <c r="I980" s="62"/>
      <c r="K980" s="345"/>
    </row>
    <row r="981" spans="8:11" ht="15.75" customHeight="1" x14ac:dyDescent="0.25">
      <c r="H981" s="110"/>
      <c r="I981" s="62"/>
      <c r="K981" s="345"/>
    </row>
    <row r="982" spans="8:11" ht="15.75" customHeight="1" x14ac:dyDescent="0.25">
      <c r="H982" s="110"/>
      <c r="I982" s="62"/>
      <c r="K982" s="345"/>
    </row>
    <row r="983" spans="8:11" ht="15.75" customHeight="1" x14ac:dyDescent="0.25">
      <c r="H983" s="110"/>
      <c r="I983" s="62"/>
      <c r="K983" s="345"/>
    </row>
    <row r="984" spans="8:11" ht="15.75" customHeight="1" x14ac:dyDescent="0.25">
      <c r="H984" s="110"/>
      <c r="I984" s="62"/>
      <c r="K984" s="345"/>
    </row>
    <row r="985" spans="8:11" ht="15.75" customHeight="1" x14ac:dyDescent="0.25">
      <c r="H985" s="110"/>
      <c r="I985" s="62"/>
      <c r="K985" s="345"/>
    </row>
    <row r="986" spans="8:11" ht="15.75" customHeight="1" x14ac:dyDescent="0.25">
      <c r="H986" s="110"/>
      <c r="I986" s="62"/>
      <c r="K986" s="345"/>
    </row>
    <row r="987" spans="8:11" ht="15.75" customHeight="1" x14ac:dyDescent="0.25">
      <c r="H987" s="110"/>
      <c r="I987" s="62"/>
      <c r="K987" s="345"/>
    </row>
    <row r="988" spans="8:11" ht="15.75" customHeight="1" x14ac:dyDescent="0.25">
      <c r="H988" s="110"/>
      <c r="I988" s="62"/>
      <c r="K988" s="345"/>
    </row>
    <row r="989" spans="8:11" ht="15.75" customHeight="1" x14ac:dyDescent="0.25">
      <c r="H989" s="110"/>
      <c r="I989" s="62"/>
      <c r="K989" s="345"/>
    </row>
    <row r="990" spans="8:11" ht="15.75" customHeight="1" x14ac:dyDescent="0.25">
      <c r="H990" s="110"/>
      <c r="I990" s="62"/>
      <c r="K990" s="345"/>
    </row>
    <row r="991" spans="8:11" ht="15.75" customHeight="1" x14ac:dyDescent="0.25">
      <c r="H991" s="110"/>
      <c r="I991" s="62"/>
      <c r="K991" s="345"/>
    </row>
    <row r="992" spans="8:11" ht="15.75" customHeight="1" x14ac:dyDescent="0.25">
      <c r="H992" s="110"/>
      <c r="I992" s="62"/>
      <c r="K992" s="345"/>
    </row>
    <row r="993" spans="8:11" ht="15.75" customHeight="1" x14ac:dyDescent="0.25">
      <c r="H993" s="110"/>
      <c r="I993" s="62"/>
      <c r="K993" s="345"/>
    </row>
    <row r="994" spans="8:11" ht="15.75" customHeight="1" x14ac:dyDescent="0.25">
      <c r="H994" s="110"/>
      <c r="I994" s="62"/>
      <c r="K994" s="345"/>
    </row>
    <row r="995" spans="8:11" ht="15.75" customHeight="1" x14ac:dyDescent="0.25">
      <c r="H995" s="110"/>
      <c r="I995" s="62"/>
      <c r="K995" s="345"/>
    </row>
    <row r="996" spans="8:11" ht="15.75" customHeight="1" x14ac:dyDescent="0.25">
      <c r="H996" s="110"/>
      <c r="I996" s="62"/>
      <c r="K996" s="345"/>
    </row>
    <row r="997" spans="8:11" ht="15.75" customHeight="1" x14ac:dyDescent="0.25">
      <c r="H997" s="110"/>
      <c r="I997" s="62"/>
      <c r="K997" s="345"/>
    </row>
    <row r="998" spans="8:11" ht="15.75" customHeight="1" x14ac:dyDescent="0.25">
      <c r="H998" s="110"/>
      <c r="I998" s="62"/>
      <c r="K998" s="345"/>
    </row>
    <row r="999" spans="8:11" ht="15.75" customHeight="1" x14ac:dyDescent="0.25">
      <c r="H999" s="110"/>
      <c r="I999" s="62"/>
      <c r="K999" s="345"/>
    </row>
    <row r="1000" spans="8:11" ht="15.75" customHeight="1" x14ac:dyDescent="0.25">
      <c r="H1000" s="110"/>
      <c r="I1000" s="62"/>
      <c r="K1000" s="345"/>
    </row>
  </sheetData>
  <mergeCells count="3">
    <mergeCell ref="C7:D7"/>
    <mergeCell ref="C8:D8"/>
    <mergeCell ref="B9:D9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workbookViewId="0">
      <selection activeCell="J17" sqref="J17"/>
    </sheetView>
  </sheetViews>
  <sheetFormatPr baseColWidth="10" defaultColWidth="14.42578125" defaultRowHeight="15" customHeight="1" x14ac:dyDescent="0.25"/>
  <cols>
    <col min="1" max="1" width="25.85546875" customWidth="1"/>
    <col min="2" max="3" width="16.28515625" customWidth="1"/>
    <col min="4" max="5" width="14.5703125" customWidth="1"/>
    <col min="6" max="6" width="17.28515625" customWidth="1"/>
    <col min="7" max="9" width="14.5703125" customWidth="1"/>
    <col min="10" max="10" width="15.7109375" customWidth="1"/>
    <col min="11" max="13" width="13.5703125" customWidth="1"/>
    <col min="14" max="14" width="11.7109375" customWidth="1"/>
    <col min="15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1</v>
      </c>
      <c r="B8" s="372"/>
      <c r="C8" s="372"/>
      <c r="D8" s="372"/>
      <c r="E8" s="372"/>
      <c r="F8" s="372"/>
      <c r="G8" s="372"/>
      <c r="H8" s="372"/>
      <c r="I8" s="372"/>
      <c r="J8" s="372"/>
      <c r="K8" s="372"/>
      <c r="L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  <c r="H9" s="372"/>
      <c r="I9" s="372"/>
      <c r="J9" s="372"/>
      <c r="K9" s="372"/>
      <c r="L9" s="372"/>
    </row>
    <row r="10" spans="1:26" x14ac:dyDescent="0.25">
      <c r="A10" s="371" t="s">
        <v>3</v>
      </c>
      <c r="B10" s="372"/>
      <c r="C10" s="372"/>
      <c r="D10" s="372"/>
      <c r="E10" s="372"/>
      <c r="F10" s="372"/>
      <c r="G10" s="372"/>
      <c r="H10" s="372"/>
      <c r="I10" s="372"/>
      <c r="J10" s="372"/>
      <c r="K10" s="372"/>
      <c r="L10" s="372"/>
    </row>
    <row r="11" spans="1:26" ht="7.5" customHeight="1" x14ac:dyDescent="0.25"/>
    <row r="12" spans="1:26" ht="38.25" customHeight="1" x14ac:dyDescent="0.25">
      <c r="A12" s="100" t="s">
        <v>4</v>
      </c>
      <c r="B12" s="100" t="s">
        <v>234</v>
      </c>
      <c r="C12" s="100" t="s">
        <v>253</v>
      </c>
      <c r="D12" s="100" t="s">
        <v>254</v>
      </c>
      <c r="E12" s="100" t="s">
        <v>255</v>
      </c>
      <c r="F12" s="100" t="s">
        <v>256</v>
      </c>
      <c r="G12" s="100" t="s">
        <v>257</v>
      </c>
      <c r="H12" s="100" t="s">
        <v>258</v>
      </c>
      <c r="I12" s="100" t="s">
        <v>259</v>
      </c>
      <c r="J12" s="100" t="s">
        <v>237</v>
      </c>
      <c r="K12" s="100" t="s">
        <v>260</v>
      </c>
      <c r="L12" s="100" t="s">
        <v>239</v>
      </c>
      <c r="M12" s="109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>
        <v>111</v>
      </c>
      <c r="D13" s="110">
        <v>211</v>
      </c>
      <c r="E13" s="110">
        <v>311</v>
      </c>
      <c r="F13" s="110">
        <v>411</v>
      </c>
      <c r="G13" s="110">
        <v>511</v>
      </c>
      <c r="H13" s="110">
        <v>911</v>
      </c>
      <c r="I13" s="110">
        <v>1011</v>
      </c>
      <c r="J13" s="110">
        <v>611</v>
      </c>
      <c r="K13" s="110">
        <v>761</v>
      </c>
      <c r="L13" s="110">
        <v>811</v>
      </c>
    </row>
    <row r="14" spans="1:26" x14ac:dyDescent="0.25">
      <c r="A14" s="102" t="s">
        <v>240</v>
      </c>
      <c r="B14" s="103">
        <f t="shared" ref="B14:L14" si="0">SUM(B15:B19)</f>
        <v>3413064237</v>
      </c>
      <c r="C14" s="103">
        <f t="shared" si="0"/>
        <v>39011905</v>
      </c>
      <c r="D14" s="103">
        <f t="shared" si="0"/>
        <v>386072625</v>
      </c>
      <c r="E14" s="103">
        <f t="shared" si="0"/>
        <v>305524748</v>
      </c>
      <c r="F14" s="103">
        <f t="shared" si="0"/>
        <v>1626478553</v>
      </c>
      <c r="G14" s="103">
        <f t="shared" si="0"/>
        <v>288986106</v>
      </c>
      <c r="H14" s="103">
        <f t="shared" si="0"/>
        <v>418588174</v>
      </c>
      <c r="I14" s="103">
        <f t="shared" si="0"/>
        <v>133021372</v>
      </c>
      <c r="J14" s="103">
        <f t="shared" si="0"/>
        <v>82867536</v>
      </c>
      <c r="K14" s="103">
        <f t="shared" si="0"/>
        <v>74036725</v>
      </c>
      <c r="L14" s="103">
        <f t="shared" si="0"/>
        <v>58476493</v>
      </c>
      <c r="M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05" t="s">
        <v>241</v>
      </c>
      <c r="B15" s="106">
        <f t="shared" ref="B15:B19" si="1">SUM(C15:L15)</f>
        <v>1192301919</v>
      </c>
      <c r="C15" s="111">
        <f>+INT!B15</f>
        <v>22159681</v>
      </c>
      <c r="D15" s="107">
        <f>+GOB!B15</f>
        <v>146093121</v>
      </c>
      <c r="E15" s="111">
        <f>+HAC!B15</f>
        <v>107331428</v>
      </c>
      <c r="F15" s="107">
        <f>+OBRAS!B16</f>
        <v>352045802</v>
      </c>
      <c r="G15" s="107">
        <f>+'LEGAL TÉCNICA'!B15</f>
        <v>91201836</v>
      </c>
      <c r="H15" s="107">
        <f>+'DES HUMANO'!B15</f>
        <v>194490060</v>
      </c>
      <c r="I15" s="112">
        <f>+'AMBIENTE '!B16</f>
        <v>93638532</v>
      </c>
      <c r="J15" s="111">
        <f>+'OJURIS A'!C16</f>
        <v>73268432</v>
      </c>
      <c r="K15" s="107">
        <f>+'ESPEC A'!C16</f>
        <v>63013602</v>
      </c>
      <c r="L15" s="111">
        <f>+'OJURIS A'!D16</f>
        <v>49059425</v>
      </c>
      <c r="M15" s="62"/>
      <c r="N15" s="62"/>
    </row>
    <row r="16" spans="1:26" x14ac:dyDescent="0.25">
      <c r="A16" s="105" t="s">
        <v>242</v>
      </c>
      <c r="B16" s="106">
        <f t="shared" si="1"/>
        <v>215868838</v>
      </c>
      <c r="C16" s="111">
        <f>+INT!B16</f>
        <v>1540246</v>
      </c>
      <c r="D16" s="107">
        <f>+GOB!B16</f>
        <v>9916861</v>
      </c>
      <c r="E16" s="111">
        <f>+HAC!B16</f>
        <v>3931074</v>
      </c>
      <c r="F16" s="107">
        <f>+OBRAS!B17</f>
        <v>123867055</v>
      </c>
      <c r="G16" s="107">
        <f>+'LEGAL TÉCNICA'!B16</f>
        <v>21241399</v>
      </c>
      <c r="H16" s="107">
        <f>+'DES HUMANO'!B16</f>
        <v>38500519</v>
      </c>
      <c r="I16" s="112">
        <f>+'AMBIENTE '!B17</f>
        <v>5103600</v>
      </c>
      <c r="J16" s="111">
        <f>+'OJURIS A'!C19</f>
        <v>3187814</v>
      </c>
      <c r="K16" s="107">
        <f>+'ESPEC A'!C19</f>
        <v>5515275</v>
      </c>
      <c r="L16" s="111">
        <f>+'OJURIS A'!D19</f>
        <v>3064995</v>
      </c>
      <c r="M16" s="62"/>
      <c r="N16" s="62"/>
    </row>
    <row r="17" spans="1:26" x14ac:dyDescent="0.25">
      <c r="A17" s="105" t="s">
        <v>243</v>
      </c>
      <c r="B17" s="106">
        <f t="shared" si="1"/>
        <v>1765554710</v>
      </c>
      <c r="C17" s="111">
        <f>+INT!B17</f>
        <v>11297865</v>
      </c>
      <c r="D17" s="107">
        <f>+GOB!B17</f>
        <v>216307503</v>
      </c>
      <c r="E17" s="111">
        <f>+HAC!B17</f>
        <v>129381437</v>
      </c>
      <c r="F17" s="107">
        <f>+OBRAS!B18</f>
        <v>1094233618</v>
      </c>
      <c r="G17" s="107">
        <f>+'LEGAL TÉCNICA'!B17</f>
        <v>175672871</v>
      </c>
      <c r="H17" s="107">
        <f>+'DES HUMANO'!B17</f>
        <v>93050805</v>
      </c>
      <c r="I17" s="112">
        <f>+'AMBIENTE '!B18</f>
        <v>28279240</v>
      </c>
      <c r="J17" s="111">
        <f>+'OJURIS A'!C20</f>
        <v>5471450</v>
      </c>
      <c r="K17" s="107">
        <f>+'ESPEC A'!C20</f>
        <v>5507848</v>
      </c>
      <c r="L17" s="111">
        <f>+'OJURIS A'!D20</f>
        <v>6352073</v>
      </c>
      <c r="M17" s="62"/>
      <c r="N17" s="62"/>
    </row>
    <row r="18" spans="1:26" x14ac:dyDescent="0.25">
      <c r="A18" s="105" t="s">
        <v>244</v>
      </c>
      <c r="B18" s="106">
        <f t="shared" si="1"/>
        <v>63380809</v>
      </c>
      <c r="C18" s="111">
        <f>+INT!B18</f>
        <v>0</v>
      </c>
      <c r="D18" s="107">
        <f>+GOB!B18</f>
        <v>0</v>
      </c>
      <c r="E18" s="111">
        <f>+HAC!B18</f>
        <v>63380809</v>
      </c>
      <c r="F18" s="107">
        <f>+OBRAS!B19</f>
        <v>0</v>
      </c>
      <c r="G18" s="107">
        <f>+'LEGAL TÉCNICA'!B18</f>
        <v>0</v>
      </c>
      <c r="H18" s="107">
        <f>+'DES HUMANO'!B18</f>
        <v>0</v>
      </c>
      <c r="I18" s="112">
        <f>+'AMBIENTE '!B19</f>
        <v>0</v>
      </c>
      <c r="J18" s="111">
        <f>+'OJURIS A'!C21</f>
        <v>0</v>
      </c>
      <c r="K18" s="107">
        <f>+'ESPEC A'!C21</f>
        <v>0</v>
      </c>
      <c r="L18" s="111">
        <f>+'ESPEC A'!C21</f>
        <v>0</v>
      </c>
    </row>
    <row r="19" spans="1:26" x14ac:dyDescent="0.25">
      <c r="A19" s="105" t="s">
        <v>245</v>
      </c>
      <c r="B19" s="106">
        <f t="shared" si="1"/>
        <v>175957961</v>
      </c>
      <c r="C19" s="111">
        <f>+INT!B19</f>
        <v>4014113</v>
      </c>
      <c r="D19" s="107">
        <f>+GOB!B19</f>
        <v>13755140</v>
      </c>
      <c r="E19" s="111">
        <f>+HAC!B19</f>
        <v>1500000</v>
      </c>
      <c r="F19" s="107">
        <f>+OBRAS!B20</f>
        <v>56332078</v>
      </c>
      <c r="G19" s="107">
        <f>+'LEGAL TÉCNICA'!B19</f>
        <v>870000</v>
      </c>
      <c r="H19" s="107">
        <f>+'DES HUMANO'!B19</f>
        <v>92546790</v>
      </c>
      <c r="I19" s="112">
        <f>+'AMBIENTE '!B20</f>
        <v>6000000</v>
      </c>
      <c r="J19" s="111">
        <f>+'OJURIS A'!B22</f>
        <v>939840</v>
      </c>
      <c r="K19" s="107">
        <v>0</v>
      </c>
      <c r="L19" s="111">
        <f>+'ESPEC A'!C22</f>
        <v>0</v>
      </c>
      <c r="M19" s="62"/>
      <c r="N19" s="62"/>
    </row>
    <row r="20" spans="1:26" x14ac:dyDescent="0.25">
      <c r="A20" s="102" t="s">
        <v>246</v>
      </c>
      <c r="B20" s="103">
        <f t="shared" ref="B20:L20" si="2">SUM(B21:B24)</f>
        <v>1139951369</v>
      </c>
      <c r="C20" s="103">
        <f t="shared" si="2"/>
        <v>526417</v>
      </c>
      <c r="D20" s="103">
        <f t="shared" si="2"/>
        <v>4547428</v>
      </c>
      <c r="E20" s="103">
        <f t="shared" si="2"/>
        <v>50672999</v>
      </c>
      <c r="F20" s="103">
        <f t="shared" si="2"/>
        <v>683680078</v>
      </c>
      <c r="G20" s="103">
        <f t="shared" si="2"/>
        <v>43292858</v>
      </c>
      <c r="H20" s="103">
        <f t="shared" si="2"/>
        <v>186881624</v>
      </c>
      <c r="I20" s="103">
        <f t="shared" si="2"/>
        <v>166708010</v>
      </c>
      <c r="J20" s="103">
        <f t="shared" si="2"/>
        <v>113400</v>
      </c>
      <c r="K20" s="103">
        <f t="shared" si="2"/>
        <v>961250</v>
      </c>
      <c r="L20" s="103">
        <f t="shared" si="2"/>
        <v>2567305</v>
      </c>
      <c r="M20" s="19"/>
      <c r="N20" s="62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05" t="s">
        <v>247</v>
      </c>
      <c r="B21" s="106">
        <f t="shared" ref="B21:B24" si="3">SUM(C21:L21)</f>
        <v>169374869</v>
      </c>
      <c r="C21" s="107">
        <f>+INT!B21</f>
        <v>526417</v>
      </c>
      <c r="D21" s="107">
        <f>+GOB!B21</f>
        <v>4547428</v>
      </c>
      <c r="E21" s="107">
        <f>+HAC!B21</f>
        <v>50672999</v>
      </c>
      <c r="F21" s="107">
        <f>+OBRAS!B22</f>
        <v>46203372</v>
      </c>
      <c r="G21" s="107">
        <f>+'LEGAL TÉCNICA'!B21</f>
        <v>43292858</v>
      </c>
      <c r="H21" s="107">
        <f>+'DES HUMANO'!B21</f>
        <v>9532820</v>
      </c>
      <c r="I21" s="107">
        <f>+'AMBIENTE '!B22</f>
        <v>10957020</v>
      </c>
      <c r="J21" s="107">
        <f>+'OJURIS A'!C25</f>
        <v>113400</v>
      </c>
      <c r="K21" s="107">
        <f>+'ESPEC A'!D25</f>
        <v>961250</v>
      </c>
      <c r="L21" s="107">
        <f>+'OJURIS A'!D25</f>
        <v>2567305</v>
      </c>
      <c r="M21" s="62"/>
      <c r="N21" s="62"/>
    </row>
    <row r="22" spans="1:26" ht="15.75" customHeight="1" x14ac:dyDescent="0.25">
      <c r="A22" s="105" t="s">
        <v>248</v>
      </c>
      <c r="B22" s="106">
        <f t="shared" si="3"/>
        <v>930926500</v>
      </c>
      <c r="C22" s="107">
        <f>+INT!B22</f>
        <v>0</v>
      </c>
      <c r="D22" s="107">
        <f>+GOB!B22</f>
        <v>0</v>
      </c>
      <c r="E22" s="107">
        <f>+HAC!B22</f>
        <v>0</v>
      </c>
      <c r="F22" s="107">
        <f>+OBRAS!B23</f>
        <v>637476706</v>
      </c>
      <c r="G22" s="107">
        <f>+'LEGAL TÉCNICA'!B22</f>
        <v>0</v>
      </c>
      <c r="H22" s="107">
        <f>+'DES HUMANO'!B22</f>
        <v>137698804</v>
      </c>
      <c r="I22" s="107">
        <f>+'AMBIENTE '!B23</f>
        <v>155750990</v>
      </c>
      <c r="J22" s="107">
        <v>0</v>
      </c>
      <c r="K22" s="107">
        <f>+'ESPEC A'!D26</f>
        <v>0</v>
      </c>
      <c r="L22" s="107">
        <f>+'ESPEC A'!D26</f>
        <v>0</v>
      </c>
    </row>
    <row r="23" spans="1:26" ht="15.75" customHeight="1" x14ac:dyDescent="0.25">
      <c r="A23" s="105" t="s">
        <v>249</v>
      </c>
      <c r="B23" s="106">
        <f t="shared" si="3"/>
        <v>1000000</v>
      </c>
      <c r="C23" s="107">
        <f>+INT!B23</f>
        <v>0</v>
      </c>
      <c r="D23" s="107">
        <f>+GOB!B23</f>
        <v>0</v>
      </c>
      <c r="E23" s="107">
        <f>+HAC!B23</f>
        <v>0</v>
      </c>
      <c r="F23" s="107">
        <f>+OBRAS!B24</f>
        <v>0</v>
      </c>
      <c r="G23" s="107">
        <f>+'LEGAL TÉCNICA'!B23</f>
        <v>0</v>
      </c>
      <c r="H23" s="107">
        <f>+'DES HUMANO'!B23</f>
        <v>1000000</v>
      </c>
      <c r="I23" s="107">
        <f>+'AMBIENTE '!B24</f>
        <v>0</v>
      </c>
      <c r="J23" s="107">
        <f>+'OJURIS A'!C27</f>
        <v>0</v>
      </c>
      <c r="K23" s="107">
        <f>+'ESPEC A'!D27</f>
        <v>0</v>
      </c>
      <c r="L23" s="107">
        <f>+'ESPEC A'!D27</f>
        <v>0</v>
      </c>
    </row>
    <row r="24" spans="1:26" ht="15.75" customHeight="1" x14ac:dyDescent="0.25">
      <c r="A24" s="105" t="s">
        <v>250</v>
      </c>
      <c r="B24" s="106">
        <f t="shared" si="3"/>
        <v>38650000</v>
      </c>
      <c r="C24" s="107">
        <f>+INT!B24</f>
        <v>0</v>
      </c>
      <c r="D24" s="107">
        <f>+GOB!B24</f>
        <v>0</v>
      </c>
      <c r="E24" s="107">
        <f>+HAC!B24</f>
        <v>0</v>
      </c>
      <c r="F24" s="107">
        <f>+OBRAS!B25</f>
        <v>0</v>
      </c>
      <c r="G24" s="107">
        <f>+'LEGAL TÉCNICA'!B24</f>
        <v>0</v>
      </c>
      <c r="H24" s="107">
        <f>+'DES HUMANO'!B24</f>
        <v>38650000</v>
      </c>
      <c r="I24" s="107">
        <f>+'AMBIENTE '!B25</f>
        <v>0</v>
      </c>
      <c r="J24" s="107">
        <f>+'OJURIS A'!C28</f>
        <v>0</v>
      </c>
      <c r="K24" s="107">
        <f>+'ESPEC A'!D28</f>
        <v>0</v>
      </c>
      <c r="L24" s="107">
        <f>+'ESPEC A'!D28</f>
        <v>0</v>
      </c>
    </row>
    <row r="25" spans="1:26" ht="15.75" customHeight="1" x14ac:dyDescent="0.25">
      <c r="A25" s="102" t="s">
        <v>32</v>
      </c>
      <c r="B25" s="103">
        <f t="shared" ref="B25:L25" si="4">+B26</f>
        <v>308135646</v>
      </c>
      <c r="C25" s="103">
        <f t="shared" si="4"/>
        <v>0</v>
      </c>
      <c r="D25" s="103">
        <f t="shared" si="4"/>
        <v>0</v>
      </c>
      <c r="E25" s="103">
        <f t="shared" si="4"/>
        <v>308135646</v>
      </c>
      <c r="F25" s="103">
        <f t="shared" si="4"/>
        <v>0</v>
      </c>
      <c r="G25" s="103">
        <f t="shared" si="4"/>
        <v>0</v>
      </c>
      <c r="H25" s="103">
        <f t="shared" si="4"/>
        <v>0</v>
      </c>
      <c r="I25" s="103">
        <f t="shared" si="4"/>
        <v>0</v>
      </c>
      <c r="J25" s="103">
        <f t="shared" si="4"/>
        <v>0</v>
      </c>
      <c r="K25" s="103">
        <f t="shared" si="4"/>
        <v>0</v>
      </c>
      <c r="L25" s="103">
        <f t="shared" si="4"/>
        <v>0</v>
      </c>
      <c r="M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05" t="s">
        <v>252</v>
      </c>
      <c r="B26" s="106">
        <f>SUM(C26:L26)</f>
        <v>308135646</v>
      </c>
      <c r="C26" s="107">
        <f>+INT!B26</f>
        <v>0</v>
      </c>
      <c r="D26" s="107">
        <f>+GOB!B26</f>
        <v>0</v>
      </c>
      <c r="E26" s="107">
        <f>+HAC!B26</f>
        <v>308135646</v>
      </c>
      <c r="F26" s="107">
        <f>+OBRAS!B27</f>
        <v>0</v>
      </c>
      <c r="G26" s="107">
        <f>+'LEGAL TÉCNICA'!B26</f>
        <v>0</v>
      </c>
      <c r="H26" s="107">
        <f>+'DES HUMANO'!B26</f>
        <v>0</v>
      </c>
      <c r="I26" s="107">
        <f>+'AMBIENTE '!B27</f>
        <v>0</v>
      </c>
      <c r="J26" s="107">
        <f>+'OJURIS A'!C30</f>
        <v>0</v>
      </c>
      <c r="K26" s="107">
        <f>+'ESPEC A'!D30</f>
        <v>0</v>
      </c>
      <c r="L26" s="107">
        <f>+'OJURIS A'!D30</f>
        <v>0</v>
      </c>
    </row>
    <row r="27" spans="1:26" ht="15.75" customHeight="1" x14ac:dyDescent="0.25">
      <c r="A27" s="102" t="s">
        <v>40</v>
      </c>
      <c r="B27" s="103">
        <f t="shared" ref="B27:L27" si="5">+B14+B20+B25</f>
        <v>4861151252</v>
      </c>
      <c r="C27" s="103">
        <f t="shared" si="5"/>
        <v>39538322</v>
      </c>
      <c r="D27" s="103">
        <f t="shared" si="5"/>
        <v>390620053</v>
      </c>
      <c r="E27" s="103">
        <f t="shared" si="5"/>
        <v>664333393</v>
      </c>
      <c r="F27" s="103">
        <f t="shared" si="5"/>
        <v>2310158631</v>
      </c>
      <c r="G27" s="103">
        <f t="shared" si="5"/>
        <v>332278964</v>
      </c>
      <c r="H27" s="103">
        <f t="shared" si="5"/>
        <v>605469798</v>
      </c>
      <c r="I27" s="103">
        <f t="shared" si="5"/>
        <v>299729382</v>
      </c>
      <c r="J27" s="103">
        <f t="shared" si="5"/>
        <v>82980936</v>
      </c>
      <c r="K27" s="103">
        <f t="shared" si="5"/>
        <v>74997975</v>
      </c>
      <c r="L27" s="103">
        <f t="shared" si="5"/>
        <v>61043798</v>
      </c>
      <c r="M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B28" s="113">
        <f>SUM(C28:L28)</f>
        <v>1</v>
      </c>
      <c r="C28" s="113">
        <f t="shared" ref="C28:L28" si="6">+C27/$B$27</f>
        <v>8.1335305055017446E-3</v>
      </c>
      <c r="D28" s="113">
        <f t="shared" si="6"/>
        <v>8.0355461648984702E-2</v>
      </c>
      <c r="E28" s="113">
        <f t="shared" si="6"/>
        <v>0.13666174092539837</v>
      </c>
      <c r="F28" s="113">
        <f t="shared" si="6"/>
        <v>0.47522870843599913</v>
      </c>
      <c r="G28" s="113">
        <f t="shared" si="6"/>
        <v>6.8353965300563743E-2</v>
      </c>
      <c r="H28" s="113">
        <f t="shared" si="6"/>
        <v>0.12455275851597798</v>
      </c>
      <c r="I28" s="113">
        <f t="shared" si="6"/>
        <v>6.1658106580552041E-2</v>
      </c>
      <c r="J28" s="113">
        <f t="shared" si="6"/>
        <v>1.7070223018849608E-2</v>
      </c>
      <c r="K28" s="113">
        <f t="shared" si="6"/>
        <v>1.542802745936859E-2</v>
      </c>
      <c r="L28" s="113">
        <f t="shared" si="6"/>
        <v>1.2557477608804097E-2</v>
      </c>
      <c r="N28" s="62"/>
    </row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L8"/>
    <mergeCell ref="A9:L9"/>
    <mergeCell ref="A10:L10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32.5703125" customWidth="1"/>
    <col min="2" max="2" width="16.28515625" customWidth="1"/>
    <col min="3" max="4" width="15.85546875" customWidth="1"/>
    <col min="5" max="5" width="14" customWidth="1"/>
    <col min="6" max="7" width="11" customWidth="1"/>
    <col min="8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261</v>
      </c>
      <c r="B8" s="372"/>
      <c r="C8" s="372"/>
      <c r="D8" s="372"/>
      <c r="E8" s="372"/>
      <c r="F8" s="372"/>
    </row>
    <row r="9" spans="1:26" x14ac:dyDescent="0.25">
      <c r="A9" s="374" t="s">
        <v>233</v>
      </c>
      <c r="B9" s="372"/>
      <c r="C9" s="372"/>
      <c r="D9" s="372"/>
      <c r="E9" s="372"/>
      <c r="F9" s="372"/>
    </row>
    <row r="10" spans="1:26" x14ac:dyDescent="0.25">
      <c r="A10" s="371" t="s">
        <v>262</v>
      </c>
      <c r="B10" s="372"/>
      <c r="C10" s="372"/>
      <c r="D10" s="372"/>
      <c r="E10" s="372"/>
      <c r="F10" s="372"/>
    </row>
    <row r="11" spans="1:26" ht="7.5" customHeight="1" x14ac:dyDescent="0.25"/>
    <row r="12" spans="1:26" ht="31.5" customHeight="1" x14ac:dyDescent="0.25">
      <c r="A12" s="114" t="s">
        <v>4</v>
      </c>
      <c r="B12" s="114" t="s">
        <v>234</v>
      </c>
      <c r="C12" s="114" t="s">
        <v>253</v>
      </c>
      <c r="D12" s="114" t="s">
        <v>263</v>
      </c>
      <c r="E12" s="114" t="s">
        <v>264</v>
      </c>
      <c r="F12" s="114" t="s">
        <v>265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>
        <v>111</v>
      </c>
      <c r="D13" s="110">
        <v>112</v>
      </c>
      <c r="E13" s="110">
        <v>113</v>
      </c>
      <c r="F13" s="110">
        <v>114</v>
      </c>
    </row>
    <row r="14" spans="1:26" x14ac:dyDescent="0.25">
      <c r="A14" s="115" t="s">
        <v>240</v>
      </c>
      <c r="B14" s="103">
        <f t="shared" ref="B14:F14" si="0">SUM(B15:B19)</f>
        <v>39011905</v>
      </c>
      <c r="C14" s="103">
        <f t="shared" si="0"/>
        <v>12322983</v>
      </c>
      <c r="D14" s="103">
        <f t="shared" si="0"/>
        <v>15614878</v>
      </c>
      <c r="E14" s="103">
        <f t="shared" si="0"/>
        <v>5370251</v>
      </c>
      <c r="F14" s="103">
        <f t="shared" si="0"/>
        <v>5703793</v>
      </c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05" t="s">
        <v>241</v>
      </c>
      <c r="B15" s="106">
        <f t="shared" ref="B15:B19" si="1">SUM(C15:F15)</f>
        <v>22159681</v>
      </c>
      <c r="C15" s="116">
        <f>+'INT A'!C16</f>
        <v>4418968</v>
      </c>
      <c r="D15" s="116">
        <f>+'INT A'!D16</f>
        <v>10766153</v>
      </c>
      <c r="E15" s="116">
        <f>+'INT A'!E16</f>
        <v>3665731</v>
      </c>
      <c r="F15" s="116">
        <f>+'INT A'!F16</f>
        <v>3308829</v>
      </c>
    </row>
    <row r="16" spans="1:26" x14ac:dyDescent="0.25">
      <c r="A16" s="105" t="s">
        <v>242</v>
      </c>
      <c r="B16" s="106">
        <f t="shared" si="1"/>
        <v>1540246</v>
      </c>
      <c r="C16" s="116">
        <f>+'INT A'!C19</f>
        <v>620591</v>
      </c>
      <c r="D16" s="116">
        <f>+'INT A'!D19</f>
        <v>442135</v>
      </c>
      <c r="E16" s="116">
        <f>+'INT A'!E19</f>
        <v>154520</v>
      </c>
      <c r="F16" s="116">
        <f>+'INT A'!F19</f>
        <v>323000</v>
      </c>
    </row>
    <row r="17" spans="1:26" x14ac:dyDescent="0.25">
      <c r="A17" s="105" t="s">
        <v>243</v>
      </c>
      <c r="B17" s="106">
        <f t="shared" si="1"/>
        <v>11297865</v>
      </c>
      <c r="C17" s="116">
        <f>+'INT A'!C20</f>
        <v>4415674</v>
      </c>
      <c r="D17" s="116">
        <f>+'INT A'!D20</f>
        <v>3260227</v>
      </c>
      <c r="E17" s="116">
        <f>+'INT A'!E20</f>
        <v>1550000</v>
      </c>
      <c r="F17" s="116">
        <f>+'INT A'!F20</f>
        <v>2071964</v>
      </c>
    </row>
    <row r="18" spans="1:26" x14ac:dyDescent="0.25">
      <c r="A18" s="105" t="s">
        <v>244</v>
      </c>
      <c r="B18" s="106">
        <f t="shared" si="1"/>
        <v>0</v>
      </c>
      <c r="C18" s="116">
        <f>+'INT A'!C21</f>
        <v>0</v>
      </c>
      <c r="D18" s="116">
        <f>+'INT A'!D21</f>
        <v>0</v>
      </c>
      <c r="E18" s="116">
        <f>+'INT A'!E21</f>
        <v>0</v>
      </c>
      <c r="F18" s="116">
        <f>+'INT A'!F21</f>
        <v>0</v>
      </c>
    </row>
    <row r="19" spans="1:26" x14ac:dyDescent="0.25">
      <c r="A19" s="105" t="s">
        <v>245</v>
      </c>
      <c r="B19" s="106">
        <f t="shared" si="1"/>
        <v>4014113</v>
      </c>
      <c r="C19" s="116">
        <f>+'INT A'!C22</f>
        <v>2867750</v>
      </c>
      <c r="D19" s="116">
        <f>+'INT A'!D22</f>
        <v>1146363</v>
      </c>
      <c r="E19" s="116">
        <f>+'INT A'!E22</f>
        <v>0</v>
      </c>
      <c r="F19" s="116">
        <f>+'INT A'!F22</f>
        <v>0</v>
      </c>
    </row>
    <row r="20" spans="1:26" x14ac:dyDescent="0.25">
      <c r="A20" s="115" t="s">
        <v>246</v>
      </c>
      <c r="B20" s="103">
        <f t="shared" ref="B20:F20" si="2">SUM(B21:B24)</f>
        <v>526417</v>
      </c>
      <c r="C20" s="103">
        <f t="shared" si="2"/>
        <v>298529</v>
      </c>
      <c r="D20" s="103">
        <f t="shared" si="2"/>
        <v>17888</v>
      </c>
      <c r="E20" s="103">
        <f t="shared" si="2"/>
        <v>200000</v>
      </c>
      <c r="F20" s="103">
        <f t="shared" si="2"/>
        <v>10000</v>
      </c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05" t="s">
        <v>247</v>
      </c>
      <c r="B21" s="106">
        <f t="shared" ref="B21:B24" si="3">SUM(C21:F21)</f>
        <v>526417</v>
      </c>
      <c r="C21" s="116">
        <f>+'INT A'!C25</f>
        <v>298529</v>
      </c>
      <c r="D21" s="116">
        <f>+'INT A'!D25</f>
        <v>17888</v>
      </c>
      <c r="E21" s="116">
        <f>+'INT A'!E25</f>
        <v>200000</v>
      </c>
      <c r="F21" s="116">
        <f>+'INT A'!F25</f>
        <v>10000</v>
      </c>
    </row>
    <row r="22" spans="1:26" ht="15.75" customHeight="1" x14ac:dyDescent="0.25">
      <c r="A22" s="105" t="s">
        <v>248</v>
      </c>
      <c r="B22" s="106">
        <f t="shared" si="3"/>
        <v>0</v>
      </c>
      <c r="C22" s="116">
        <f>+'INT A'!C26</f>
        <v>0</v>
      </c>
      <c r="D22" s="116">
        <f>+'INT A'!D26</f>
        <v>0</v>
      </c>
      <c r="E22" s="116">
        <f>+'INT A'!E26</f>
        <v>0</v>
      </c>
      <c r="F22" s="116">
        <f>+'INT A'!F26</f>
        <v>0</v>
      </c>
    </row>
    <row r="23" spans="1:26" ht="15.75" customHeight="1" x14ac:dyDescent="0.25">
      <c r="A23" s="105" t="s">
        <v>249</v>
      </c>
      <c r="B23" s="106">
        <f t="shared" si="3"/>
        <v>0</v>
      </c>
      <c r="C23" s="116">
        <f>+'INT A'!C27</f>
        <v>0</v>
      </c>
      <c r="D23" s="116">
        <f>+'INT A'!D27</f>
        <v>0</v>
      </c>
      <c r="E23" s="116">
        <f>+'INT A'!E27</f>
        <v>0</v>
      </c>
      <c r="F23" s="116">
        <f>+'INT A'!F27</f>
        <v>0</v>
      </c>
      <c r="G23" s="110"/>
    </row>
    <row r="24" spans="1:26" ht="15.75" customHeight="1" x14ac:dyDescent="0.25">
      <c r="A24" s="105" t="s">
        <v>250</v>
      </c>
      <c r="B24" s="106">
        <f t="shared" si="3"/>
        <v>0</v>
      </c>
      <c r="C24" s="116">
        <f>+'INT A'!C28</f>
        <v>0</v>
      </c>
      <c r="D24" s="116">
        <f>+'INT A'!D28</f>
        <v>0</v>
      </c>
      <c r="E24" s="116">
        <f>+'INT A'!E28</f>
        <v>0</v>
      </c>
      <c r="F24" s="116">
        <f>+'INT A'!F28</f>
        <v>0</v>
      </c>
    </row>
    <row r="25" spans="1:26" ht="15.75" customHeight="1" x14ac:dyDescent="0.25">
      <c r="A25" s="115" t="s">
        <v>32</v>
      </c>
      <c r="B25" s="103">
        <f t="shared" ref="B25:F25" si="4">+B26</f>
        <v>0</v>
      </c>
      <c r="C25" s="103">
        <f t="shared" si="4"/>
        <v>0</v>
      </c>
      <c r="D25" s="103">
        <f t="shared" si="4"/>
        <v>0</v>
      </c>
      <c r="E25" s="103">
        <f t="shared" si="4"/>
        <v>0</v>
      </c>
      <c r="F25" s="103">
        <f t="shared" si="4"/>
        <v>0</v>
      </c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05" t="s">
        <v>252</v>
      </c>
      <c r="B26" s="106">
        <f>SUM(C26:F26)</f>
        <v>0</v>
      </c>
      <c r="C26" s="116">
        <f>+'INT A'!C30</f>
        <v>0</v>
      </c>
      <c r="D26" s="116">
        <f>+'INT A'!D30</f>
        <v>0</v>
      </c>
      <c r="E26" s="116">
        <f>+'INT A'!E30</f>
        <v>0</v>
      </c>
      <c r="F26" s="116">
        <f>+'INT A'!F30</f>
        <v>0</v>
      </c>
    </row>
    <row r="27" spans="1:26" ht="15.75" customHeight="1" x14ac:dyDescent="0.25">
      <c r="A27" s="115" t="s">
        <v>40</v>
      </c>
      <c r="B27" s="103">
        <f t="shared" ref="B27:F27" si="5">+B14+B20+B25</f>
        <v>39538322</v>
      </c>
      <c r="C27" s="103">
        <f t="shared" si="5"/>
        <v>12621512</v>
      </c>
      <c r="D27" s="103">
        <f t="shared" si="5"/>
        <v>15632766</v>
      </c>
      <c r="E27" s="103">
        <f t="shared" si="5"/>
        <v>5570251</v>
      </c>
      <c r="F27" s="103">
        <f t="shared" si="5"/>
        <v>5713793</v>
      </c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F8"/>
    <mergeCell ref="A9:F9"/>
    <mergeCell ref="A10:F10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32.5703125" customWidth="1"/>
    <col min="2" max="2" width="17.7109375" customWidth="1"/>
    <col min="3" max="3" width="16" customWidth="1"/>
    <col min="4" max="4" width="16.85546875" customWidth="1"/>
    <col min="5" max="5" width="13.5703125" customWidth="1"/>
    <col min="6" max="6" width="11" customWidth="1"/>
    <col min="7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261</v>
      </c>
      <c r="B8" s="372"/>
      <c r="C8" s="372"/>
      <c r="D8" s="372"/>
      <c r="E8" s="372"/>
      <c r="F8" s="372"/>
    </row>
    <row r="9" spans="1:26" x14ac:dyDescent="0.25">
      <c r="A9" s="374" t="s">
        <v>233</v>
      </c>
      <c r="B9" s="372"/>
      <c r="C9" s="372"/>
      <c r="D9" s="372"/>
      <c r="E9" s="372"/>
      <c r="F9" s="372"/>
    </row>
    <row r="10" spans="1:26" x14ac:dyDescent="0.25">
      <c r="A10" s="371" t="s">
        <v>262</v>
      </c>
      <c r="B10" s="372"/>
      <c r="C10" s="372"/>
      <c r="D10" s="372"/>
      <c r="E10" s="372"/>
      <c r="F10" s="372"/>
    </row>
    <row r="11" spans="1:26" ht="7.5" customHeight="1" x14ac:dyDescent="0.25"/>
    <row r="12" spans="1:26" ht="36" customHeight="1" x14ac:dyDescent="0.25">
      <c r="A12" s="114" t="s">
        <v>4</v>
      </c>
      <c r="B12" s="114" t="s">
        <v>234</v>
      </c>
      <c r="C12" s="114" t="s">
        <v>253</v>
      </c>
      <c r="D12" s="114" t="s">
        <v>263</v>
      </c>
      <c r="E12" s="114" t="s">
        <v>264</v>
      </c>
      <c r="F12" s="114" t="s">
        <v>265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C13" s="110">
        <v>111</v>
      </c>
      <c r="D13" s="110">
        <v>121</v>
      </c>
      <c r="E13" s="110">
        <v>113</v>
      </c>
      <c r="F13" s="110">
        <v>114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x14ac:dyDescent="0.25">
      <c r="A14" s="115" t="s">
        <v>240</v>
      </c>
      <c r="B14" s="117">
        <f t="shared" ref="B14:F14" si="0">+B15+B21+B22</f>
        <v>39011905</v>
      </c>
      <c r="C14" s="103">
        <f t="shared" si="0"/>
        <v>12322983</v>
      </c>
      <c r="D14" s="103">
        <f t="shared" si="0"/>
        <v>15614878</v>
      </c>
      <c r="E14" s="103">
        <f t="shared" si="0"/>
        <v>5370251</v>
      </c>
      <c r="F14" s="103">
        <f t="shared" si="0"/>
        <v>5703793</v>
      </c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8" t="s">
        <v>266</v>
      </c>
      <c r="B15" s="118">
        <f t="shared" ref="B15:F15" si="1">+B16+B19+B20</f>
        <v>34997792</v>
      </c>
      <c r="C15" s="119">
        <f t="shared" si="1"/>
        <v>9455233</v>
      </c>
      <c r="D15" s="119">
        <f t="shared" si="1"/>
        <v>14468515</v>
      </c>
      <c r="E15" s="119">
        <f t="shared" si="1"/>
        <v>5370251</v>
      </c>
      <c r="F15" s="119">
        <f t="shared" si="1"/>
        <v>5703793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x14ac:dyDescent="0.25">
      <c r="A16" s="19" t="s">
        <v>241</v>
      </c>
      <c r="B16" s="121">
        <f>+B17+B18</f>
        <v>22159681</v>
      </c>
      <c r="C16" s="116">
        <f t="shared" ref="C16:F16" si="2">SUM(C17:C18)</f>
        <v>4418968</v>
      </c>
      <c r="D16" s="116">
        <f t="shared" si="2"/>
        <v>10766153</v>
      </c>
      <c r="E16" s="116">
        <f t="shared" si="2"/>
        <v>3665731</v>
      </c>
      <c r="F16" s="116">
        <f t="shared" si="2"/>
        <v>3308829</v>
      </c>
    </row>
    <row r="17" spans="1:26" ht="12.75" customHeight="1" x14ac:dyDescent="0.25">
      <c r="A17" s="8" t="s">
        <v>267</v>
      </c>
      <c r="B17" s="122">
        <f t="shared" ref="B17:B22" si="3">SUM(C17:F17)</f>
        <v>21356882</v>
      </c>
      <c r="C17" s="123">
        <f>+'INT B'!D28</f>
        <v>3616169</v>
      </c>
      <c r="D17" s="123">
        <f>+'INT B'!E28</f>
        <v>10766153</v>
      </c>
      <c r="E17" s="123">
        <f>+'INT B'!F28</f>
        <v>3665731</v>
      </c>
      <c r="F17" s="123">
        <f>+'INT B'!G28</f>
        <v>3308829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2.75" customHeight="1" x14ac:dyDescent="0.25">
      <c r="A18" s="8" t="s">
        <v>268</v>
      </c>
      <c r="B18" s="122">
        <f t="shared" si="3"/>
        <v>802799</v>
      </c>
      <c r="C18" s="123">
        <f>+'INT B'!D46</f>
        <v>802799</v>
      </c>
      <c r="D18" s="123">
        <f>+'INT B'!E46</f>
        <v>0</v>
      </c>
      <c r="E18" s="123">
        <f>+'INT B'!F46</f>
        <v>0</v>
      </c>
      <c r="F18" s="123">
        <f>+'INT B'!G46</f>
        <v>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19" t="s">
        <v>242</v>
      </c>
      <c r="B19" s="121">
        <f t="shared" si="3"/>
        <v>1540246</v>
      </c>
      <c r="C19" s="116">
        <f>+'INT B'!D66</f>
        <v>620591</v>
      </c>
      <c r="D19" s="116">
        <f>+'INT B'!E66</f>
        <v>442135</v>
      </c>
      <c r="E19" s="116">
        <f>+'INT B'!F66</f>
        <v>154520</v>
      </c>
      <c r="F19" s="116">
        <f>+'INT B'!G66</f>
        <v>323000</v>
      </c>
    </row>
    <row r="20" spans="1:26" x14ac:dyDescent="0.25">
      <c r="A20" s="19" t="s">
        <v>243</v>
      </c>
      <c r="B20" s="121">
        <f t="shared" si="3"/>
        <v>11297865</v>
      </c>
      <c r="C20" s="116">
        <f>+'INT B'!D92</f>
        <v>4415674</v>
      </c>
      <c r="D20" s="116">
        <f>+'INT B'!E92</f>
        <v>3260227</v>
      </c>
      <c r="E20" s="116">
        <f>+'INT B'!F92</f>
        <v>1550000</v>
      </c>
      <c r="F20" s="116">
        <f>+'INT B'!G92</f>
        <v>2071964</v>
      </c>
    </row>
    <row r="21" spans="1:26" ht="15.75" customHeight="1" x14ac:dyDescent="0.25">
      <c r="A21" s="19" t="s">
        <v>244</v>
      </c>
      <c r="B21" s="121">
        <f t="shared" si="3"/>
        <v>0</v>
      </c>
      <c r="C21" s="116">
        <f>+'INT B'!D111</f>
        <v>0</v>
      </c>
      <c r="D21" s="116">
        <f>+'INT B'!E111</f>
        <v>0</v>
      </c>
      <c r="E21" s="116">
        <f>+'INT B'!F111</f>
        <v>0</v>
      </c>
      <c r="F21" s="116">
        <f>+'INT B'!G111</f>
        <v>0</v>
      </c>
    </row>
    <row r="22" spans="1:26" ht="15.75" customHeight="1" x14ac:dyDescent="0.25">
      <c r="A22" s="19" t="s">
        <v>245</v>
      </c>
      <c r="B22" s="121">
        <f t="shared" si="3"/>
        <v>4014113</v>
      </c>
      <c r="C22" s="116">
        <f>+'INT B'!D113</f>
        <v>2867750</v>
      </c>
      <c r="D22" s="116">
        <f>+'INT B'!E113</f>
        <v>1146363</v>
      </c>
      <c r="E22" s="116">
        <f>+'INT B'!F113</f>
        <v>0</v>
      </c>
      <c r="F22" s="116">
        <f>+'INT B'!G113</f>
        <v>0</v>
      </c>
    </row>
    <row r="23" spans="1:26" ht="15.75" customHeight="1" x14ac:dyDescent="0.25">
      <c r="A23" s="115" t="s">
        <v>246</v>
      </c>
      <c r="B23" s="117">
        <f t="shared" ref="B23:F23" si="4">+B24+B27+B28</f>
        <v>526417</v>
      </c>
      <c r="C23" s="103">
        <f t="shared" si="4"/>
        <v>298529</v>
      </c>
      <c r="D23" s="103">
        <f t="shared" si="4"/>
        <v>17888</v>
      </c>
      <c r="E23" s="103">
        <f t="shared" si="4"/>
        <v>200000</v>
      </c>
      <c r="F23" s="103">
        <f t="shared" si="4"/>
        <v>10000</v>
      </c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8" t="s">
        <v>269</v>
      </c>
      <c r="B24" s="121">
        <f t="shared" ref="B24:B28" si="5">SUM(C24:F24)</f>
        <v>526417</v>
      </c>
      <c r="C24" s="123">
        <f t="shared" ref="C24:F24" si="6">+C25+C26</f>
        <v>298529</v>
      </c>
      <c r="D24" s="123">
        <f t="shared" si="6"/>
        <v>17888</v>
      </c>
      <c r="E24" s="123">
        <f t="shared" si="6"/>
        <v>200000</v>
      </c>
      <c r="F24" s="123">
        <f t="shared" si="6"/>
        <v>10000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 x14ac:dyDescent="0.25">
      <c r="A25" s="19" t="s">
        <v>247</v>
      </c>
      <c r="B25" s="121">
        <f t="shared" si="5"/>
        <v>526417</v>
      </c>
      <c r="C25" s="123">
        <f>+'INT B'!D107</f>
        <v>298529</v>
      </c>
      <c r="D25" s="123">
        <f>+'INT B'!E107</f>
        <v>17888</v>
      </c>
      <c r="E25" s="123">
        <f>+'INT B'!F107</f>
        <v>200000</v>
      </c>
      <c r="F25" s="123">
        <f>+'INT B'!G107</f>
        <v>10000</v>
      </c>
    </row>
    <row r="26" spans="1:26" ht="15.75" customHeight="1" x14ac:dyDescent="0.25">
      <c r="A26" s="19" t="s">
        <v>248</v>
      </c>
      <c r="B26" s="121">
        <f t="shared" si="5"/>
        <v>0</v>
      </c>
      <c r="C26" s="123">
        <f>+'INT B'!D115</f>
        <v>0</v>
      </c>
      <c r="D26" s="123">
        <f>+'INT B'!E115</f>
        <v>0</v>
      </c>
      <c r="E26" s="123">
        <f>+'INT B'!F115</f>
        <v>0</v>
      </c>
      <c r="F26" s="123">
        <f>+'INT B'!G115</f>
        <v>0</v>
      </c>
    </row>
    <row r="27" spans="1:26" ht="15.75" customHeight="1" x14ac:dyDescent="0.25">
      <c r="A27" s="19" t="s">
        <v>249</v>
      </c>
      <c r="B27" s="121">
        <f t="shared" si="5"/>
        <v>0</v>
      </c>
      <c r="C27" s="123">
        <f>+'INT B'!D117</f>
        <v>0</v>
      </c>
      <c r="D27" s="123">
        <f>+'INT B'!E117</f>
        <v>0</v>
      </c>
      <c r="E27" s="123">
        <f>+'INT B'!F117</f>
        <v>0</v>
      </c>
      <c r="F27" s="123">
        <f>+'INT B'!G117</f>
        <v>0</v>
      </c>
    </row>
    <row r="28" spans="1:26" ht="15.75" customHeight="1" x14ac:dyDescent="0.25">
      <c r="A28" s="19" t="s">
        <v>250</v>
      </c>
      <c r="B28" s="121">
        <f t="shared" si="5"/>
        <v>0</v>
      </c>
      <c r="C28" s="123">
        <f>+'INT B'!D119</f>
        <v>0</v>
      </c>
      <c r="D28" s="123">
        <f>+'INT B'!E119</f>
        <v>0</v>
      </c>
      <c r="E28" s="123">
        <f>+'INT B'!F119</f>
        <v>0</v>
      </c>
      <c r="F28" s="123">
        <f>+'INT B'!G119</f>
        <v>0</v>
      </c>
    </row>
    <row r="29" spans="1:26" ht="15.75" customHeight="1" x14ac:dyDescent="0.25">
      <c r="A29" s="115" t="s">
        <v>32</v>
      </c>
      <c r="B29" s="117">
        <f t="shared" ref="B29:F29" si="7">+B30</f>
        <v>0</v>
      </c>
      <c r="C29" s="103">
        <f t="shared" si="7"/>
        <v>0</v>
      </c>
      <c r="D29" s="103">
        <f t="shared" si="7"/>
        <v>0</v>
      </c>
      <c r="E29" s="103">
        <f t="shared" si="7"/>
        <v>0</v>
      </c>
      <c r="F29" s="103">
        <f t="shared" si="7"/>
        <v>0</v>
      </c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05" t="s">
        <v>252</v>
      </c>
      <c r="B30" s="121">
        <f>SUM(C30:F30)</f>
        <v>0</v>
      </c>
      <c r="C30" s="116">
        <f>+'INT B'!D121</f>
        <v>0</v>
      </c>
      <c r="D30" s="116">
        <f>+'INT B'!E121</f>
        <v>0</v>
      </c>
      <c r="E30" s="116">
        <f>+'INT B'!F121</f>
        <v>0</v>
      </c>
      <c r="F30" s="116">
        <f>+'INT B'!G121</f>
        <v>0</v>
      </c>
    </row>
    <row r="31" spans="1:26" ht="15.75" customHeight="1" x14ac:dyDescent="0.25">
      <c r="A31" s="115" t="s">
        <v>40</v>
      </c>
      <c r="B31" s="117">
        <f t="shared" ref="B31:F31" si="8">+B14+B23+B29</f>
        <v>39538322</v>
      </c>
      <c r="C31" s="103">
        <f t="shared" si="8"/>
        <v>12621512</v>
      </c>
      <c r="D31" s="103">
        <f t="shared" si="8"/>
        <v>15632766</v>
      </c>
      <c r="E31" s="103">
        <f t="shared" si="8"/>
        <v>5570251</v>
      </c>
      <c r="F31" s="103">
        <f t="shared" si="8"/>
        <v>5713793</v>
      </c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F8"/>
    <mergeCell ref="A9:F9"/>
    <mergeCell ref="A10:F10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9" workbookViewId="0"/>
  </sheetViews>
  <sheetFormatPr baseColWidth="10" defaultColWidth="14.42578125" defaultRowHeight="15" customHeight="1" x14ac:dyDescent="0.25"/>
  <cols>
    <col min="1" max="1" width="9.5703125" customWidth="1"/>
    <col min="2" max="2" width="37.85546875" customWidth="1"/>
    <col min="3" max="3" width="15.85546875" customWidth="1"/>
    <col min="4" max="4" width="17.42578125" customWidth="1"/>
    <col min="5" max="5" width="16" customWidth="1"/>
    <col min="6" max="6" width="20" customWidth="1"/>
    <col min="7" max="7" width="15.28515625" customWidth="1"/>
    <col min="8" max="8" width="13" customWidth="1"/>
    <col min="9" max="9" width="11.42578125" customWidth="1"/>
    <col min="10" max="26" width="9" customWidth="1"/>
  </cols>
  <sheetData>
    <row r="1" spans="1:26" x14ac:dyDescent="0.25">
      <c r="A1" s="1"/>
      <c r="B1" s="12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>
      <c r="A6" s="124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</row>
    <row r="7" spans="1:26" ht="12.75" customHeight="1" x14ac:dyDescent="0.25">
      <c r="A7" s="8"/>
      <c r="B7" s="7" t="str">
        <f>+resgral!A7</f>
        <v>ORDENANZA N° 7091/2020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124"/>
      <c r="B8" s="373" t="s">
        <v>261</v>
      </c>
      <c r="C8" s="372"/>
      <c r="D8" s="372"/>
      <c r="E8" s="372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</row>
    <row r="9" spans="1:26" x14ac:dyDescent="0.25">
      <c r="A9" s="374" t="s">
        <v>270</v>
      </c>
      <c r="B9" s="372"/>
      <c r="C9" s="372"/>
      <c r="D9" s="372"/>
      <c r="E9" s="372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</row>
    <row r="10" spans="1:26" x14ac:dyDescent="0.25">
      <c r="A10" s="124"/>
      <c r="B10" s="371" t="s">
        <v>271</v>
      </c>
      <c r="C10" s="372"/>
      <c r="D10" s="372"/>
      <c r="E10" s="372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</row>
    <row r="11" spans="1:26" ht="7.5" customHeight="1" x14ac:dyDescent="0.25">
      <c r="A11" s="124"/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</row>
    <row r="12" spans="1:26" ht="38.25" customHeight="1" x14ac:dyDescent="0.25">
      <c r="A12" s="125" t="s">
        <v>68</v>
      </c>
      <c r="B12" s="125" t="s">
        <v>272</v>
      </c>
      <c r="C12" s="125" t="s">
        <v>234</v>
      </c>
      <c r="D12" s="114" t="s">
        <v>253</v>
      </c>
      <c r="E12" s="114" t="s">
        <v>263</v>
      </c>
      <c r="F12" s="114" t="s">
        <v>264</v>
      </c>
      <c r="G12" s="114" t="s">
        <v>265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126" t="s">
        <v>273</v>
      </c>
      <c r="B13" s="110"/>
      <c r="C13" s="110"/>
      <c r="D13" s="110">
        <v>111</v>
      </c>
      <c r="E13" s="110">
        <v>121</v>
      </c>
      <c r="F13" s="110">
        <v>113</v>
      </c>
      <c r="G13" s="110">
        <v>114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x14ac:dyDescent="0.25">
      <c r="A14" s="127" t="s">
        <v>79</v>
      </c>
      <c r="B14" s="8" t="s">
        <v>274</v>
      </c>
      <c r="C14" s="128">
        <f t="shared" ref="C14:C26" si="0">SUM(D14:G14)</f>
        <v>7546372</v>
      </c>
      <c r="D14" s="129">
        <v>1670634</v>
      </c>
      <c r="E14" s="129">
        <v>3227357</v>
      </c>
      <c r="F14" s="129">
        <v>1363922</v>
      </c>
      <c r="G14" s="129">
        <v>1284459</v>
      </c>
      <c r="H14" s="11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7" t="s">
        <v>82</v>
      </c>
      <c r="B15" s="8" t="s">
        <v>275</v>
      </c>
      <c r="C15" s="128">
        <f t="shared" si="0"/>
        <v>610173</v>
      </c>
      <c r="D15" s="129">
        <v>0</v>
      </c>
      <c r="E15" s="129">
        <v>595870</v>
      </c>
      <c r="F15" s="129">
        <v>14303</v>
      </c>
      <c r="G15" s="129">
        <v>0</v>
      </c>
      <c r="H15" s="110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</row>
    <row r="16" spans="1:26" x14ac:dyDescent="0.25">
      <c r="A16" s="127" t="s">
        <v>84</v>
      </c>
      <c r="B16" s="8" t="s">
        <v>276</v>
      </c>
      <c r="C16" s="128">
        <f t="shared" si="0"/>
        <v>670971</v>
      </c>
      <c r="D16" s="129">
        <v>0</v>
      </c>
      <c r="E16" s="129">
        <v>165859</v>
      </c>
      <c r="F16" s="129">
        <v>505112</v>
      </c>
      <c r="G16" s="129">
        <v>0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127" t="s">
        <v>86</v>
      </c>
      <c r="B17" s="8" t="s">
        <v>277</v>
      </c>
      <c r="C17" s="128">
        <f t="shared" si="0"/>
        <v>1101151</v>
      </c>
      <c r="D17" s="129"/>
      <c r="E17" s="129">
        <v>596039</v>
      </c>
      <c r="F17" s="129">
        <v>0</v>
      </c>
      <c r="G17" s="129">
        <v>505112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27" t="s">
        <v>88</v>
      </c>
      <c r="B18" s="8" t="s">
        <v>278</v>
      </c>
      <c r="C18" s="128">
        <f t="shared" si="0"/>
        <v>3750281</v>
      </c>
      <c r="D18" s="129">
        <v>777339</v>
      </c>
      <c r="E18" s="129">
        <v>1404664</v>
      </c>
      <c r="F18" s="129">
        <v>849192</v>
      </c>
      <c r="G18" s="129">
        <v>719086</v>
      </c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</row>
    <row r="19" spans="1:26" x14ac:dyDescent="0.25">
      <c r="A19" s="127" t="s">
        <v>90</v>
      </c>
      <c r="B19" s="8" t="s">
        <v>279</v>
      </c>
      <c r="C19" s="128">
        <f t="shared" si="0"/>
        <v>57388</v>
      </c>
      <c r="D19" s="129">
        <v>0</v>
      </c>
      <c r="E19" s="129">
        <v>57388</v>
      </c>
      <c r="F19" s="129">
        <v>0</v>
      </c>
      <c r="G19" s="129">
        <v>0</v>
      </c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</row>
    <row r="20" spans="1:26" x14ac:dyDescent="0.25">
      <c r="A20" s="127" t="s">
        <v>165</v>
      </c>
      <c r="B20" s="8" t="s">
        <v>280</v>
      </c>
      <c r="C20" s="128">
        <f t="shared" si="0"/>
        <v>2582479</v>
      </c>
      <c r="D20" s="129">
        <v>294508</v>
      </c>
      <c r="E20" s="129">
        <f>1816236+12940</f>
        <v>1829176</v>
      </c>
      <c r="F20" s="129">
        <v>243125</v>
      </c>
      <c r="G20" s="129">
        <v>215670</v>
      </c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</row>
    <row r="21" spans="1:26" ht="15.75" customHeight="1" x14ac:dyDescent="0.25">
      <c r="A21" s="127" t="s">
        <v>92</v>
      </c>
      <c r="B21" s="8" t="s">
        <v>281</v>
      </c>
      <c r="C21" s="128">
        <f t="shared" si="0"/>
        <v>104026</v>
      </c>
      <c r="D21" s="129">
        <v>2141</v>
      </c>
      <c r="E21" s="129">
        <v>94054</v>
      </c>
      <c r="F21" s="129">
        <v>0</v>
      </c>
      <c r="G21" s="129">
        <v>7831</v>
      </c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</row>
    <row r="22" spans="1:26" ht="15.75" customHeight="1" x14ac:dyDescent="0.25">
      <c r="A22" s="127" t="s">
        <v>131</v>
      </c>
      <c r="B22" s="8" t="s">
        <v>282</v>
      </c>
      <c r="C22" s="128">
        <f t="shared" si="0"/>
        <v>164540</v>
      </c>
      <c r="D22" s="129">
        <v>0</v>
      </c>
      <c r="E22" s="129">
        <v>154210</v>
      </c>
      <c r="F22" s="129">
        <v>10330</v>
      </c>
      <c r="G22" s="129">
        <v>0</v>
      </c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27" t="s">
        <v>133</v>
      </c>
      <c r="B23" s="8" t="s">
        <v>283</v>
      </c>
      <c r="C23" s="128">
        <f t="shared" si="0"/>
        <v>1683926</v>
      </c>
      <c r="D23" s="129">
        <v>339249</v>
      </c>
      <c r="E23" s="129">
        <v>957919</v>
      </c>
      <c r="F23" s="129">
        <v>222036</v>
      </c>
      <c r="G23" s="129">
        <v>164722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 x14ac:dyDescent="0.25">
      <c r="A24" s="127" t="s">
        <v>136</v>
      </c>
      <c r="B24" s="8" t="s">
        <v>284</v>
      </c>
      <c r="C24" s="128">
        <f t="shared" si="0"/>
        <v>1594103</v>
      </c>
      <c r="D24" s="129">
        <v>275911</v>
      </c>
      <c r="E24" s="129">
        <v>867785</v>
      </c>
      <c r="F24" s="129">
        <v>236878</v>
      </c>
      <c r="G24" s="129">
        <v>213529</v>
      </c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</row>
    <row r="25" spans="1:26" ht="15.75" customHeight="1" x14ac:dyDescent="0.25">
      <c r="A25" s="127" t="s">
        <v>183</v>
      </c>
      <c r="B25" s="8" t="s">
        <v>285</v>
      </c>
      <c r="C25" s="128">
        <f t="shared" si="0"/>
        <v>940472</v>
      </c>
      <c r="D25" s="129">
        <v>162779</v>
      </c>
      <c r="E25" s="129">
        <v>511967</v>
      </c>
      <c r="F25" s="129">
        <v>139751</v>
      </c>
      <c r="G25" s="129">
        <v>125975</v>
      </c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</row>
    <row r="26" spans="1:26" ht="15.75" customHeight="1" x14ac:dyDescent="0.25">
      <c r="A26" s="127" t="s">
        <v>94</v>
      </c>
      <c r="B26" s="8" t="s">
        <v>286</v>
      </c>
      <c r="C26" s="128">
        <f t="shared" si="0"/>
        <v>551000</v>
      </c>
      <c r="D26" s="129">
        <v>93608</v>
      </c>
      <c r="E26" s="129">
        <v>303865</v>
      </c>
      <c r="F26" s="129">
        <v>81082</v>
      </c>
      <c r="G26" s="129">
        <v>72445</v>
      </c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</row>
    <row r="27" spans="1:26" ht="15.75" customHeight="1" x14ac:dyDescent="0.25">
      <c r="A27" s="127" t="s">
        <v>140</v>
      </c>
      <c r="B27" s="8" t="s">
        <v>287</v>
      </c>
      <c r="C27" s="128">
        <f>SUM(D27:E27)</f>
        <v>0</v>
      </c>
      <c r="D27" s="130"/>
      <c r="E27" s="130"/>
      <c r="F27" s="130"/>
      <c r="G27" s="130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</row>
    <row r="28" spans="1:26" ht="15.75" customHeight="1" x14ac:dyDescent="0.25">
      <c r="A28" s="131"/>
      <c r="B28" s="115" t="s">
        <v>288</v>
      </c>
      <c r="C28" s="132">
        <f t="shared" ref="C28:G28" si="1">SUM(C14:C27)</f>
        <v>21356882</v>
      </c>
      <c r="D28" s="103">
        <f t="shared" si="1"/>
        <v>3616169</v>
      </c>
      <c r="E28" s="103">
        <f t="shared" si="1"/>
        <v>10766153</v>
      </c>
      <c r="F28" s="103">
        <f t="shared" si="1"/>
        <v>3665731</v>
      </c>
      <c r="G28" s="103">
        <f t="shared" si="1"/>
        <v>3308829</v>
      </c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24"/>
      <c r="B29" s="124"/>
      <c r="C29" s="124"/>
      <c r="D29" s="63"/>
      <c r="E29" s="63"/>
      <c r="F29" s="63"/>
      <c r="G29" s="63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</row>
    <row r="30" spans="1:26" ht="38.25" customHeight="1" x14ac:dyDescent="0.25">
      <c r="A30" s="125" t="s">
        <v>68</v>
      </c>
      <c r="B30" s="125" t="s">
        <v>289</v>
      </c>
      <c r="C30" s="125" t="s">
        <v>234</v>
      </c>
      <c r="D30" s="114" t="s">
        <v>253</v>
      </c>
      <c r="E30" s="114" t="s">
        <v>263</v>
      </c>
      <c r="F30" s="114" t="s">
        <v>264</v>
      </c>
      <c r="G30" s="114" t="s">
        <v>265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26" t="s">
        <v>290</v>
      </c>
      <c r="B31" s="110"/>
      <c r="C31" s="110"/>
      <c r="D31" s="110">
        <v>111</v>
      </c>
      <c r="E31" s="110">
        <v>121</v>
      </c>
      <c r="F31" s="110">
        <v>113</v>
      </c>
      <c r="G31" s="110">
        <v>114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15.75" customHeight="1" x14ac:dyDescent="0.25">
      <c r="A32" s="127" t="s">
        <v>79</v>
      </c>
      <c r="B32" s="8" t="s">
        <v>274</v>
      </c>
      <c r="C32" s="128">
        <f t="shared" ref="C32:C45" si="2">SUM(D32:G32)</f>
        <v>213563</v>
      </c>
      <c r="D32" s="129">
        <v>213563</v>
      </c>
      <c r="E32" s="129">
        <v>0</v>
      </c>
      <c r="F32" s="129">
        <v>0</v>
      </c>
      <c r="G32" s="129">
        <v>0</v>
      </c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25">
      <c r="A33" s="127" t="s">
        <v>82</v>
      </c>
      <c r="B33" s="8" t="s">
        <v>275</v>
      </c>
      <c r="C33" s="128">
        <f t="shared" si="2"/>
        <v>0</v>
      </c>
      <c r="D33" s="129"/>
      <c r="E33" s="129">
        <v>0</v>
      </c>
      <c r="F33" s="129">
        <v>0</v>
      </c>
      <c r="G33" s="129">
        <v>0</v>
      </c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</row>
    <row r="34" spans="1:26" ht="15.75" customHeight="1" x14ac:dyDescent="0.25">
      <c r="A34" s="127" t="s">
        <v>84</v>
      </c>
      <c r="B34" s="8" t="s">
        <v>276</v>
      </c>
      <c r="C34" s="128">
        <f t="shared" si="2"/>
        <v>0</v>
      </c>
      <c r="D34" s="129"/>
      <c r="E34" s="129">
        <v>0</v>
      </c>
      <c r="F34" s="129">
        <v>0</v>
      </c>
      <c r="G34" s="129">
        <v>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27" t="s">
        <v>86</v>
      </c>
      <c r="B35" s="8" t="s">
        <v>277</v>
      </c>
      <c r="C35" s="128">
        <f t="shared" si="2"/>
        <v>26902</v>
      </c>
      <c r="D35" s="129">
        <v>26902</v>
      </c>
      <c r="E35" s="129">
        <v>0</v>
      </c>
      <c r="F35" s="129">
        <v>0</v>
      </c>
      <c r="G35" s="129">
        <v>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27" t="s">
        <v>88</v>
      </c>
      <c r="B36" s="8" t="s">
        <v>278</v>
      </c>
      <c r="C36" s="128">
        <f t="shared" si="2"/>
        <v>235476</v>
      </c>
      <c r="D36" s="129">
        <v>235476</v>
      </c>
      <c r="E36" s="129">
        <v>0</v>
      </c>
      <c r="F36" s="129">
        <v>0</v>
      </c>
      <c r="G36" s="129">
        <v>0</v>
      </c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</row>
    <row r="37" spans="1:26" ht="15.75" customHeight="1" x14ac:dyDescent="0.25">
      <c r="A37" s="127" t="s">
        <v>90</v>
      </c>
      <c r="B37" s="8" t="s">
        <v>279</v>
      </c>
      <c r="C37" s="128">
        <f t="shared" si="2"/>
        <v>0</v>
      </c>
      <c r="D37" s="129"/>
      <c r="E37" s="129">
        <v>0</v>
      </c>
      <c r="F37" s="129">
        <v>0</v>
      </c>
      <c r="G37" s="129">
        <v>0</v>
      </c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</row>
    <row r="38" spans="1:26" ht="15.75" customHeight="1" x14ac:dyDescent="0.25">
      <c r="A38" s="127" t="s">
        <v>165</v>
      </c>
      <c r="B38" s="8" t="s">
        <v>280</v>
      </c>
      <c r="C38" s="128">
        <f t="shared" si="2"/>
        <v>75445</v>
      </c>
      <c r="D38" s="129">
        <v>75445</v>
      </c>
      <c r="E38" s="129">
        <v>0</v>
      </c>
      <c r="F38" s="129">
        <v>0</v>
      </c>
      <c r="G38" s="129">
        <v>0</v>
      </c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</row>
    <row r="39" spans="1:26" ht="15.75" customHeight="1" x14ac:dyDescent="0.25">
      <c r="A39" s="127" t="s">
        <v>92</v>
      </c>
      <c r="B39" s="8" t="s">
        <v>281</v>
      </c>
      <c r="C39" s="128">
        <f t="shared" si="2"/>
        <v>0</v>
      </c>
      <c r="D39" s="129"/>
      <c r="E39" s="129">
        <v>0</v>
      </c>
      <c r="F39" s="129">
        <v>0</v>
      </c>
      <c r="G39" s="129">
        <v>0</v>
      </c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</row>
    <row r="40" spans="1:26" ht="15.75" customHeight="1" x14ac:dyDescent="0.25">
      <c r="A40" s="127" t="s">
        <v>131</v>
      </c>
      <c r="B40" s="8" t="s">
        <v>282</v>
      </c>
      <c r="C40" s="128">
        <f t="shared" si="2"/>
        <v>27763</v>
      </c>
      <c r="D40" s="129">
        <v>27763</v>
      </c>
      <c r="E40" s="129">
        <v>0</v>
      </c>
      <c r="F40" s="129">
        <v>0</v>
      </c>
      <c r="G40" s="129">
        <v>0</v>
      </c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27" t="s">
        <v>133</v>
      </c>
      <c r="B41" s="8" t="s">
        <v>283</v>
      </c>
      <c r="C41" s="128">
        <f t="shared" si="2"/>
        <v>116163</v>
      </c>
      <c r="D41" s="129">
        <v>116163</v>
      </c>
      <c r="E41" s="129">
        <v>0</v>
      </c>
      <c r="F41" s="129">
        <v>0</v>
      </c>
      <c r="G41" s="129">
        <v>0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 x14ac:dyDescent="0.25">
      <c r="A42" s="127" t="s">
        <v>136</v>
      </c>
      <c r="B42" s="8" t="s">
        <v>284</v>
      </c>
      <c r="C42" s="128">
        <f t="shared" si="2"/>
        <v>54083</v>
      </c>
      <c r="D42" s="129">
        <v>54083</v>
      </c>
      <c r="E42" s="129">
        <v>0</v>
      </c>
      <c r="F42" s="129">
        <v>0</v>
      </c>
      <c r="G42" s="129">
        <v>0</v>
      </c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</row>
    <row r="43" spans="1:26" ht="15.75" customHeight="1" x14ac:dyDescent="0.25">
      <c r="A43" s="127" t="s">
        <v>183</v>
      </c>
      <c r="B43" s="8" t="s">
        <v>285</v>
      </c>
      <c r="C43" s="128">
        <f t="shared" si="2"/>
        <v>31907</v>
      </c>
      <c r="D43" s="129">
        <v>31907</v>
      </c>
      <c r="E43" s="129">
        <v>0</v>
      </c>
      <c r="F43" s="129">
        <v>0</v>
      </c>
      <c r="G43" s="129">
        <v>0</v>
      </c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</row>
    <row r="44" spans="1:26" ht="15.75" customHeight="1" x14ac:dyDescent="0.25">
      <c r="A44" s="127" t="s">
        <v>94</v>
      </c>
      <c r="B44" s="8" t="s">
        <v>286</v>
      </c>
      <c r="C44" s="128">
        <f t="shared" si="2"/>
        <v>21497</v>
      </c>
      <c r="D44" s="129">
        <v>21497</v>
      </c>
      <c r="E44" s="129">
        <v>0</v>
      </c>
      <c r="F44" s="129">
        <v>0</v>
      </c>
      <c r="G44" s="129">
        <v>0</v>
      </c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</row>
    <row r="45" spans="1:26" ht="15.75" customHeight="1" x14ac:dyDescent="0.25">
      <c r="A45" s="127" t="s">
        <v>140</v>
      </c>
      <c r="B45" s="8" t="s">
        <v>287</v>
      </c>
      <c r="C45" s="128">
        <f t="shared" si="2"/>
        <v>0</v>
      </c>
      <c r="D45" s="129"/>
      <c r="E45" s="129"/>
      <c r="F45" s="129"/>
      <c r="G45" s="129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</row>
    <row r="46" spans="1:26" ht="15.75" customHeight="1" x14ac:dyDescent="0.25">
      <c r="A46" s="131"/>
      <c r="B46" s="115" t="s">
        <v>288</v>
      </c>
      <c r="C46" s="132">
        <f t="shared" ref="C46:G46" si="3">SUM(C32:C45)</f>
        <v>802799</v>
      </c>
      <c r="D46" s="132">
        <f t="shared" si="3"/>
        <v>802799</v>
      </c>
      <c r="E46" s="132">
        <f t="shared" si="3"/>
        <v>0</v>
      </c>
      <c r="F46" s="132">
        <f t="shared" si="3"/>
        <v>0</v>
      </c>
      <c r="G46" s="132">
        <f t="shared" si="3"/>
        <v>0</v>
      </c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24"/>
      <c r="B47" s="124"/>
      <c r="C47" s="124"/>
      <c r="D47" s="63"/>
      <c r="E47" s="63"/>
      <c r="F47" s="63"/>
      <c r="G47" s="63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</row>
    <row r="48" spans="1:26" ht="38.25" customHeight="1" x14ac:dyDescent="0.25">
      <c r="A48" s="125" t="s">
        <v>68</v>
      </c>
      <c r="B48" s="125" t="s">
        <v>291</v>
      </c>
      <c r="C48" s="125" t="s">
        <v>234</v>
      </c>
      <c r="D48" s="114" t="s">
        <v>253</v>
      </c>
      <c r="E48" s="114" t="s">
        <v>263</v>
      </c>
      <c r="F48" s="114" t="s">
        <v>264</v>
      </c>
      <c r="G48" s="114" t="s">
        <v>265</v>
      </c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126" t="s">
        <v>292</v>
      </c>
      <c r="B49" s="110"/>
      <c r="C49" s="110"/>
      <c r="D49" s="110">
        <v>111</v>
      </c>
      <c r="E49" s="110">
        <v>121</v>
      </c>
      <c r="F49" s="110">
        <v>113</v>
      </c>
      <c r="G49" s="110">
        <v>114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5.75" customHeight="1" x14ac:dyDescent="0.25">
      <c r="A50" s="127" t="s">
        <v>79</v>
      </c>
      <c r="B50" s="8" t="s">
        <v>293</v>
      </c>
      <c r="C50" s="128">
        <f t="shared" ref="C50:C64" si="4">SUM(D50:G50)</f>
        <v>277928</v>
      </c>
      <c r="D50" s="116">
        <v>5610</v>
      </c>
      <c r="E50" s="116">
        <v>92318</v>
      </c>
      <c r="F50" s="116"/>
      <c r="G50" s="116">
        <v>180000</v>
      </c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25">
      <c r="A51" s="127" t="s">
        <v>82</v>
      </c>
      <c r="B51" s="8" t="s">
        <v>294</v>
      </c>
      <c r="C51" s="128">
        <f t="shared" si="4"/>
        <v>0</v>
      </c>
      <c r="D51" s="116"/>
      <c r="E51" s="116"/>
      <c r="F51" s="116"/>
      <c r="G51" s="116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</row>
    <row r="52" spans="1:26" ht="15.75" customHeight="1" x14ac:dyDescent="0.25">
      <c r="A52" s="127" t="s">
        <v>84</v>
      </c>
      <c r="B52" s="8" t="s">
        <v>295</v>
      </c>
      <c r="C52" s="128">
        <f t="shared" si="4"/>
        <v>0</v>
      </c>
      <c r="D52" s="116"/>
      <c r="E52" s="116"/>
      <c r="F52" s="116"/>
      <c r="G52" s="116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127" t="s">
        <v>86</v>
      </c>
      <c r="B53" s="8" t="s">
        <v>296</v>
      </c>
      <c r="C53" s="128">
        <f t="shared" si="4"/>
        <v>139755</v>
      </c>
      <c r="D53" s="116"/>
      <c r="E53" s="116">
        <v>139755</v>
      </c>
      <c r="F53" s="116"/>
      <c r="G53" s="116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127" t="s">
        <v>88</v>
      </c>
      <c r="B54" s="8" t="s">
        <v>297</v>
      </c>
      <c r="C54" s="128">
        <f t="shared" si="4"/>
        <v>46260</v>
      </c>
      <c r="D54" s="116"/>
      <c r="E54" s="116">
        <v>1260</v>
      </c>
      <c r="F54" s="116"/>
      <c r="G54" s="116">
        <v>45000</v>
      </c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</row>
    <row r="55" spans="1:26" ht="15.75" customHeight="1" x14ac:dyDescent="0.25">
      <c r="A55" s="127" t="s">
        <v>90</v>
      </c>
      <c r="B55" s="8" t="s">
        <v>298</v>
      </c>
      <c r="C55" s="128">
        <f t="shared" si="4"/>
        <v>43000</v>
      </c>
      <c r="D55" s="116"/>
      <c r="E55" s="116"/>
      <c r="F55" s="116"/>
      <c r="G55" s="116">
        <v>43000</v>
      </c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</row>
    <row r="56" spans="1:26" ht="15.75" customHeight="1" x14ac:dyDescent="0.25">
      <c r="A56" s="127" t="s">
        <v>165</v>
      </c>
      <c r="B56" s="8" t="s">
        <v>299</v>
      </c>
      <c r="C56" s="128">
        <f t="shared" si="4"/>
        <v>20160</v>
      </c>
      <c r="D56" s="116"/>
      <c r="E56" s="116">
        <v>20160</v>
      </c>
      <c r="F56" s="116"/>
      <c r="G56" s="116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</row>
    <row r="57" spans="1:26" ht="15.75" customHeight="1" x14ac:dyDescent="0.25">
      <c r="A57" s="127" t="s">
        <v>92</v>
      </c>
      <c r="B57" s="8" t="s">
        <v>300</v>
      </c>
      <c r="C57" s="128">
        <f t="shared" si="4"/>
        <v>0</v>
      </c>
      <c r="D57" s="116"/>
      <c r="E57" s="116"/>
      <c r="F57" s="116"/>
      <c r="G57" s="116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</row>
    <row r="58" spans="1:26" ht="15.75" customHeight="1" x14ac:dyDescent="0.25">
      <c r="A58" s="127" t="s">
        <v>131</v>
      </c>
      <c r="B58" s="8" t="s">
        <v>301</v>
      </c>
      <c r="C58" s="128">
        <f t="shared" si="4"/>
        <v>146572</v>
      </c>
      <c r="D58" s="116"/>
      <c r="E58" s="116">
        <v>146572</v>
      </c>
      <c r="F58" s="116"/>
      <c r="G58" s="116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</row>
    <row r="59" spans="1:26" ht="15.75" customHeight="1" x14ac:dyDescent="0.25">
      <c r="A59" s="127" t="s">
        <v>133</v>
      </c>
      <c r="B59" s="8" t="s">
        <v>302</v>
      </c>
      <c r="C59" s="128">
        <f t="shared" si="4"/>
        <v>43010</v>
      </c>
      <c r="D59" s="116">
        <v>43010</v>
      </c>
      <c r="E59" s="116"/>
      <c r="F59" s="116"/>
      <c r="G59" s="116"/>
      <c r="H59" s="124"/>
      <c r="I59" s="62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</row>
    <row r="60" spans="1:26" ht="15.75" customHeight="1" x14ac:dyDescent="0.25">
      <c r="A60" s="127" t="s">
        <v>136</v>
      </c>
      <c r="B60" s="8" t="s">
        <v>303</v>
      </c>
      <c r="C60" s="128">
        <f t="shared" si="4"/>
        <v>34440</v>
      </c>
      <c r="D60" s="116"/>
      <c r="E60" s="116">
        <v>34440</v>
      </c>
      <c r="F60" s="116"/>
      <c r="G60" s="116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</row>
    <row r="61" spans="1:26" ht="15.75" customHeight="1" x14ac:dyDescent="0.25">
      <c r="A61" s="127" t="s">
        <v>183</v>
      </c>
      <c r="B61" s="8" t="s">
        <v>304</v>
      </c>
      <c r="C61" s="128">
        <f t="shared" si="4"/>
        <v>0</v>
      </c>
      <c r="D61" s="116"/>
      <c r="E61" s="116"/>
      <c r="F61" s="116"/>
      <c r="G61" s="116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</row>
    <row r="62" spans="1:26" ht="15.75" customHeight="1" x14ac:dyDescent="0.25">
      <c r="A62" s="127" t="s">
        <v>94</v>
      </c>
      <c r="B62" s="8" t="s">
        <v>305</v>
      </c>
      <c r="C62" s="128">
        <f t="shared" si="4"/>
        <v>69800</v>
      </c>
      <c r="D62" s="116">
        <v>69800</v>
      </c>
      <c r="E62" s="116"/>
      <c r="F62" s="116"/>
      <c r="G62" s="116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</row>
    <row r="63" spans="1:26" ht="15.75" customHeight="1" x14ac:dyDescent="0.25">
      <c r="A63" s="127" t="s">
        <v>140</v>
      </c>
      <c r="B63" s="8" t="s">
        <v>306</v>
      </c>
      <c r="C63" s="128">
        <f t="shared" si="4"/>
        <v>125300</v>
      </c>
      <c r="D63" s="116">
        <v>125300</v>
      </c>
      <c r="E63" s="116"/>
      <c r="F63" s="116"/>
      <c r="G63" s="116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27" t="s">
        <v>142</v>
      </c>
      <c r="B64" s="8" t="s">
        <v>307</v>
      </c>
      <c r="C64" s="128">
        <f t="shared" si="4"/>
        <v>594021</v>
      </c>
      <c r="D64" s="116">
        <v>376871</v>
      </c>
      <c r="E64" s="116">
        <v>7630</v>
      </c>
      <c r="F64" s="116">
        <v>154520</v>
      </c>
      <c r="G64" s="116">
        <v>55000</v>
      </c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 x14ac:dyDescent="0.25">
      <c r="A65" s="127"/>
      <c r="B65" s="8"/>
      <c r="C65" s="133">
        <f>SUM(D65:E65)</f>
        <v>0</v>
      </c>
      <c r="D65" s="116"/>
      <c r="E65" s="116"/>
      <c r="F65" s="116"/>
      <c r="G65" s="116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</row>
    <row r="66" spans="1:26" ht="15.75" customHeight="1" x14ac:dyDescent="0.25">
      <c r="A66" s="131"/>
      <c r="B66" s="115" t="s">
        <v>288</v>
      </c>
      <c r="C66" s="103">
        <f t="shared" ref="C66:G66" si="5">SUM(C50:C65)</f>
        <v>1540246</v>
      </c>
      <c r="D66" s="103">
        <f t="shared" si="5"/>
        <v>620591</v>
      </c>
      <c r="E66" s="103">
        <f t="shared" si="5"/>
        <v>442135</v>
      </c>
      <c r="F66" s="103">
        <f t="shared" si="5"/>
        <v>154520</v>
      </c>
      <c r="G66" s="103">
        <f t="shared" si="5"/>
        <v>323000</v>
      </c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</row>
    <row r="68" spans="1:26" ht="38.25" customHeight="1" x14ac:dyDescent="0.25">
      <c r="A68" s="125" t="s">
        <v>68</v>
      </c>
      <c r="B68" s="125" t="s">
        <v>308</v>
      </c>
      <c r="C68" s="125" t="s">
        <v>234</v>
      </c>
      <c r="D68" s="114" t="s">
        <v>253</v>
      </c>
      <c r="E68" s="114" t="s">
        <v>263</v>
      </c>
      <c r="F68" s="114" t="s">
        <v>264</v>
      </c>
      <c r="G68" s="114" t="s">
        <v>265</v>
      </c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126" t="s">
        <v>309</v>
      </c>
      <c r="B69" s="110"/>
      <c r="C69" s="110"/>
      <c r="D69" s="110">
        <v>111</v>
      </c>
      <c r="E69" s="110">
        <v>121</v>
      </c>
      <c r="F69" s="110">
        <v>113</v>
      </c>
      <c r="G69" s="110">
        <v>114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15.75" customHeight="1" x14ac:dyDescent="0.25">
      <c r="A70" s="127" t="s">
        <v>79</v>
      </c>
      <c r="B70" s="8" t="s">
        <v>310</v>
      </c>
      <c r="C70" s="128">
        <f t="shared" ref="C70:C91" si="6">SUM(D70:G70)</f>
        <v>0</v>
      </c>
      <c r="D70" s="116"/>
      <c r="E70" s="116"/>
      <c r="F70" s="116"/>
      <c r="G70" s="116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5.75" customHeight="1" x14ac:dyDescent="0.25">
      <c r="A71" s="127" t="s">
        <v>82</v>
      </c>
      <c r="B71" s="8" t="s">
        <v>311</v>
      </c>
      <c r="C71" s="128">
        <f t="shared" si="6"/>
        <v>0</v>
      </c>
      <c r="D71" s="116"/>
      <c r="E71" s="116"/>
      <c r="F71" s="116"/>
      <c r="G71" s="116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</row>
    <row r="72" spans="1:26" ht="15.75" customHeight="1" x14ac:dyDescent="0.25">
      <c r="A72" s="127" t="s">
        <v>84</v>
      </c>
      <c r="B72" s="8" t="s">
        <v>312</v>
      </c>
      <c r="C72" s="128">
        <f t="shared" si="6"/>
        <v>0</v>
      </c>
      <c r="D72" s="116"/>
      <c r="E72" s="116"/>
      <c r="F72" s="116"/>
      <c r="G72" s="116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127" t="s">
        <v>86</v>
      </c>
      <c r="B73" s="8" t="s">
        <v>313</v>
      </c>
      <c r="C73" s="128">
        <f t="shared" si="6"/>
        <v>300000</v>
      </c>
      <c r="D73" s="116"/>
      <c r="E73" s="116"/>
      <c r="F73" s="116"/>
      <c r="G73" s="116">
        <v>300000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127" t="s">
        <v>88</v>
      </c>
      <c r="B74" s="8" t="s">
        <v>314</v>
      </c>
      <c r="C74" s="128">
        <f t="shared" si="6"/>
        <v>7267</v>
      </c>
      <c r="D74" s="116"/>
      <c r="E74" s="116">
        <v>7267</v>
      </c>
      <c r="F74" s="116"/>
      <c r="G74" s="116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</row>
    <row r="75" spans="1:26" ht="15.75" customHeight="1" x14ac:dyDescent="0.25">
      <c r="A75" s="127" t="s">
        <v>90</v>
      </c>
      <c r="B75" s="8" t="s">
        <v>315</v>
      </c>
      <c r="C75" s="128">
        <f t="shared" si="6"/>
        <v>74000</v>
      </c>
      <c r="D75" s="116"/>
      <c r="E75" s="116"/>
      <c r="F75" s="116"/>
      <c r="G75" s="116">
        <v>74000</v>
      </c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</row>
    <row r="76" spans="1:26" ht="15.75" customHeight="1" x14ac:dyDescent="0.25">
      <c r="A76" s="127" t="s">
        <v>165</v>
      </c>
      <c r="B76" s="8" t="s">
        <v>316</v>
      </c>
      <c r="C76" s="128">
        <f t="shared" si="6"/>
        <v>3805392</v>
      </c>
      <c r="D76" s="116">
        <v>1580600</v>
      </c>
      <c r="E76" s="116">
        <v>2192792</v>
      </c>
      <c r="F76" s="116"/>
      <c r="G76" s="116">
        <v>32000</v>
      </c>
      <c r="H76" s="62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</row>
    <row r="77" spans="1:26" ht="15.75" customHeight="1" x14ac:dyDescent="0.25">
      <c r="A77" s="127" t="s">
        <v>92</v>
      </c>
      <c r="B77" s="8" t="s">
        <v>317</v>
      </c>
      <c r="C77" s="128">
        <f t="shared" si="6"/>
        <v>0</v>
      </c>
      <c r="D77" s="116"/>
      <c r="E77" s="116"/>
      <c r="F77" s="116"/>
      <c r="G77" s="116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</row>
    <row r="78" spans="1:26" ht="15.75" customHeight="1" x14ac:dyDescent="0.25">
      <c r="A78" s="127" t="s">
        <v>131</v>
      </c>
      <c r="B78" s="8" t="s">
        <v>318</v>
      </c>
      <c r="C78" s="128">
        <f t="shared" si="6"/>
        <v>175600</v>
      </c>
      <c r="D78" s="116">
        <v>125600</v>
      </c>
      <c r="E78" s="116"/>
      <c r="F78" s="116"/>
      <c r="G78" s="116">
        <v>50000</v>
      </c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</row>
    <row r="79" spans="1:26" ht="15.75" customHeight="1" x14ac:dyDescent="0.25">
      <c r="A79" s="127" t="s">
        <v>133</v>
      </c>
      <c r="B79" s="8" t="s">
        <v>319</v>
      </c>
      <c r="C79" s="128">
        <f t="shared" si="6"/>
        <v>822740</v>
      </c>
      <c r="D79" s="116">
        <v>775000</v>
      </c>
      <c r="E79" s="116">
        <v>19740</v>
      </c>
      <c r="F79" s="116"/>
      <c r="G79" s="116">
        <v>28000</v>
      </c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</row>
    <row r="80" spans="1:26" ht="15.75" customHeight="1" x14ac:dyDescent="0.25">
      <c r="A80" s="127" t="s">
        <v>136</v>
      </c>
      <c r="B80" s="8" t="s">
        <v>320</v>
      </c>
      <c r="C80" s="128">
        <f t="shared" si="6"/>
        <v>0</v>
      </c>
      <c r="D80" s="116"/>
      <c r="E80" s="116"/>
      <c r="F80" s="116"/>
      <c r="G80" s="116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</row>
    <row r="81" spans="1:26" ht="15.75" customHeight="1" x14ac:dyDescent="0.25">
      <c r="A81" s="127" t="s">
        <v>183</v>
      </c>
      <c r="B81" s="8" t="s">
        <v>321</v>
      </c>
      <c r="C81" s="128">
        <f t="shared" si="6"/>
        <v>0</v>
      </c>
      <c r="D81" s="116"/>
      <c r="E81" s="116"/>
      <c r="F81" s="116"/>
      <c r="G81" s="116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</row>
    <row r="82" spans="1:26" ht="15.75" customHeight="1" x14ac:dyDescent="0.25">
      <c r="A82" s="127" t="s">
        <v>94</v>
      </c>
      <c r="B82" s="8" t="s">
        <v>322</v>
      </c>
      <c r="C82" s="128">
        <f t="shared" si="6"/>
        <v>10290</v>
      </c>
      <c r="D82" s="116"/>
      <c r="E82" s="116">
        <v>10290</v>
      </c>
      <c r="F82" s="116"/>
      <c r="G82" s="116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</row>
    <row r="83" spans="1:26" ht="15.75" customHeight="1" x14ac:dyDescent="0.25">
      <c r="A83" s="127" t="s">
        <v>140</v>
      </c>
      <c r="B83" s="8" t="s">
        <v>323</v>
      </c>
      <c r="C83" s="128">
        <f t="shared" si="6"/>
        <v>0</v>
      </c>
      <c r="D83" s="116"/>
      <c r="E83" s="116"/>
      <c r="F83" s="116"/>
      <c r="G83" s="116"/>
      <c r="H83" s="19"/>
      <c r="I83" s="28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27" t="s">
        <v>142</v>
      </c>
      <c r="B84" s="8" t="s">
        <v>324</v>
      </c>
      <c r="C84" s="128">
        <f t="shared" si="6"/>
        <v>0</v>
      </c>
      <c r="D84" s="116"/>
      <c r="E84" s="116"/>
      <c r="F84" s="116"/>
      <c r="G84" s="116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 x14ac:dyDescent="0.25">
      <c r="A85" s="127" t="s">
        <v>144</v>
      </c>
      <c r="B85" s="8" t="s">
        <v>325</v>
      </c>
      <c r="C85" s="128">
        <f t="shared" si="6"/>
        <v>0</v>
      </c>
      <c r="D85" s="116"/>
      <c r="E85" s="116">
        <v>0</v>
      </c>
      <c r="F85" s="116"/>
      <c r="G85" s="116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 x14ac:dyDescent="0.25">
      <c r="A86" s="127" t="s">
        <v>108</v>
      </c>
      <c r="B86" s="8" t="s">
        <v>326</v>
      </c>
      <c r="C86" s="128">
        <f t="shared" si="6"/>
        <v>155800</v>
      </c>
      <c r="D86" s="116">
        <v>65800</v>
      </c>
      <c r="E86" s="116"/>
      <c r="F86" s="116"/>
      <c r="G86" s="116">
        <v>90000</v>
      </c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 x14ac:dyDescent="0.25">
      <c r="A87" s="127" t="s">
        <v>212</v>
      </c>
      <c r="B87" s="8" t="s">
        <v>327</v>
      </c>
      <c r="C87" s="128">
        <f t="shared" si="6"/>
        <v>0</v>
      </c>
      <c r="D87" s="116"/>
      <c r="E87" s="116"/>
      <c r="F87" s="116"/>
      <c r="G87" s="116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 x14ac:dyDescent="0.25">
      <c r="A88" s="127" t="s">
        <v>328</v>
      </c>
      <c r="B88" s="8" t="s">
        <v>329</v>
      </c>
      <c r="C88" s="128">
        <f t="shared" si="6"/>
        <v>0</v>
      </c>
      <c r="D88" s="116"/>
      <c r="E88" s="116"/>
      <c r="F88" s="116"/>
      <c r="G88" s="116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 x14ac:dyDescent="0.25">
      <c r="A89" s="127" t="s">
        <v>146</v>
      </c>
      <c r="B89" s="8" t="s">
        <v>330</v>
      </c>
      <c r="C89" s="128">
        <f t="shared" si="6"/>
        <v>520000</v>
      </c>
      <c r="D89" s="116"/>
      <c r="E89" s="116"/>
      <c r="F89" s="116"/>
      <c r="G89" s="116">
        <v>520000</v>
      </c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 x14ac:dyDescent="0.25">
      <c r="A90" s="127" t="s">
        <v>150</v>
      </c>
      <c r="B90" s="8" t="s">
        <v>331</v>
      </c>
      <c r="C90" s="128">
        <f t="shared" si="6"/>
        <v>2427232</v>
      </c>
      <c r="D90" s="116">
        <v>1868674</v>
      </c>
      <c r="E90" s="116">
        <v>8558</v>
      </c>
      <c r="F90" s="116"/>
      <c r="G90" s="116">
        <v>550000</v>
      </c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 x14ac:dyDescent="0.25">
      <c r="A91" s="127" t="s">
        <v>332</v>
      </c>
      <c r="B91" s="8" t="s">
        <v>333</v>
      </c>
      <c r="C91" s="128">
        <f t="shared" si="6"/>
        <v>2999544</v>
      </c>
      <c r="D91" s="116"/>
      <c r="E91" s="116">
        <v>1021580</v>
      </c>
      <c r="F91" s="116">
        <v>1550000</v>
      </c>
      <c r="G91" s="116">
        <v>427964</v>
      </c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</row>
    <row r="92" spans="1:26" ht="15.75" customHeight="1" x14ac:dyDescent="0.25">
      <c r="A92" s="131"/>
      <c r="B92" s="115" t="s">
        <v>288</v>
      </c>
      <c r="C92" s="103">
        <f t="shared" ref="C92:G92" si="7">SUM(C70:C91)</f>
        <v>11297865</v>
      </c>
      <c r="D92" s="103">
        <f t="shared" si="7"/>
        <v>4415674</v>
      </c>
      <c r="E92" s="103">
        <f t="shared" si="7"/>
        <v>3260227</v>
      </c>
      <c r="F92" s="103">
        <f t="shared" si="7"/>
        <v>1550000</v>
      </c>
      <c r="G92" s="103">
        <f t="shared" si="7"/>
        <v>2071964</v>
      </c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</row>
    <row r="94" spans="1:26" ht="38.25" customHeight="1" x14ac:dyDescent="0.25">
      <c r="A94" s="125" t="s">
        <v>68</v>
      </c>
      <c r="B94" s="125" t="s">
        <v>334</v>
      </c>
      <c r="C94" s="125" t="s">
        <v>234</v>
      </c>
      <c r="D94" s="114" t="s">
        <v>253</v>
      </c>
      <c r="E94" s="114" t="s">
        <v>263</v>
      </c>
      <c r="F94" s="114" t="s">
        <v>264</v>
      </c>
      <c r="G94" s="114" t="s">
        <v>265</v>
      </c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6" t="s">
        <v>335</v>
      </c>
      <c r="B95" s="110"/>
      <c r="C95" s="110"/>
      <c r="D95" s="110">
        <v>111</v>
      </c>
      <c r="E95" s="110">
        <v>121</v>
      </c>
      <c r="F95" s="110">
        <v>113</v>
      </c>
      <c r="G95" s="110">
        <v>114</v>
      </c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15.75" customHeight="1" x14ac:dyDescent="0.25">
      <c r="A96" s="127" t="s">
        <v>79</v>
      </c>
      <c r="B96" s="8" t="s">
        <v>336</v>
      </c>
      <c r="C96" s="128">
        <f t="shared" ref="C96:C106" si="8">SUM(D96:G96)</f>
        <v>0</v>
      </c>
      <c r="D96" s="116"/>
      <c r="E96" s="116"/>
      <c r="F96" s="116"/>
      <c r="G96" s="116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5.75" customHeight="1" x14ac:dyDescent="0.25">
      <c r="A97" s="127" t="s">
        <v>82</v>
      </c>
      <c r="B97" s="8" t="s">
        <v>337</v>
      </c>
      <c r="C97" s="128">
        <f t="shared" si="8"/>
        <v>0</v>
      </c>
      <c r="D97" s="116"/>
      <c r="E97" s="116"/>
      <c r="F97" s="116"/>
      <c r="G97" s="116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</row>
    <row r="98" spans="1:26" ht="15.75" customHeight="1" x14ac:dyDescent="0.25">
      <c r="A98" s="127" t="s">
        <v>84</v>
      </c>
      <c r="B98" s="8" t="s">
        <v>338</v>
      </c>
      <c r="C98" s="128">
        <f t="shared" si="8"/>
        <v>0</v>
      </c>
      <c r="D98" s="116"/>
      <c r="E98" s="116"/>
      <c r="F98" s="116"/>
      <c r="G98" s="116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127" t="s">
        <v>86</v>
      </c>
      <c r="B99" s="8" t="s">
        <v>339</v>
      </c>
      <c r="C99" s="128">
        <f t="shared" si="8"/>
        <v>98500</v>
      </c>
      <c r="D99" s="116">
        <v>98500</v>
      </c>
      <c r="E99" s="116"/>
      <c r="F99" s="116"/>
      <c r="G99" s="116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127" t="s">
        <v>88</v>
      </c>
      <c r="B100" s="8" t="s">
        <v>340</v>
      </c>
      <c r="C100" s="128">
        <f t="shared" si="8"/>
        <v>0</v>
      </c>
      <c r="D100" s="116"/>
      <c r="E100" s="116"/>
      <c r="F100" s="116"/>
      <c r="G100" s="116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</row>
    <row r="101" spans="1:26" ht="15.75" customHeight="1" x14ac:dyDescent="0.25">
      <c r="A101" s="127" t="s">
        <v>90</v>
      </c>
      <c r="B101" s="8" t="s">
        <v>341</v>
      </c>
      <c r="C101" s="128">
        <f t="shared" si="8"/>
        <v>0</v>
      </c>
      <c r="D101" s="116"/>
      <c r="E101" s="116"/>
      <c r="F101" s="116"/>
      <c r="G101" s="116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</row>
    <row r="102" spans="1:26" ht="15.75" customHeight="1" x14ac:dyDescent="0.25">
      <c r="A102" s="127" t="s">
        <v>165</v>
      </c>
      <c r="B102" s="8" t="s">
        <v>342</v>
      </c>
      <c r="C102" s="128">
        <f t="shared" si="8"/>
        <v>0</v>
      </c>
      <c r="D102" s="116"/>
      <c r="E102" s="116"/>
      <c r="F102" s="116"/>
      <c r="G102" s="116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</row>
    <row r="103" spans="1:26" ht="15.75" customHeight="1" x14ac:dyDescent="0.25">
      <c r="A103" s="127" t="s">
        <v>92</v>
      </c>
      <c r="B103" s="8" t="s">
        <v>343</v>
      </c>
      <c r="C103" s="128">
        <f t="shared" si="8"/>
        <v>125670</v>
      </c>
      <c r="D103" s="116">
        <v>125670</v>
      </c>
      <c r="E103" s="116"/>
      <c r="F103" s="116"/>
      <c r="G103" s="116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</row>
    <row r="104" spans="1:26" ht="15.75" customHeight="1" x14ac:dyDescent="0.25">
      <c r="A104" s="127" t="s">
        <v>131</v>
      </c>
      <c r="B104" s="8" t="s">
        <v>344</v>
      </c>
      <c r="C104" s="128">
        <f t="shared" si="8"/>
        <v>0</v>
      </c>
      <c r="D104" s="116"/>
      <c r="E104" s="116"/>
      <c r="F104" s="116"/>
      <c r="G104" s="116"/>
      <c r="H104" s="124"/>
      <c r="I104" s="62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</row>
    <row r="105" spans="1:26" ht="15.75" customHeight="1" x14ac:dyDescent="0.25">
      <c r="A105" s="127" t="s">
        <v>133</v>
      </c>
      <c r="B105" s="8" t="s">
        <v>345</v>
      </c>
      <c r="C105" s="128">
        <f t="shared" si="8"/>
        <v>0</v>
      </c>
      <c r="D105" s="116"/>
      <c r="E105" s="116"/>
      <c r="F105" s="116"/>
      <c r="G105" s="116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</row>
    <row r="106" spans="1:26" ht="15.75" customHeight="1" x14ac:dyDescent="0.25">
      <c r="A106" s="127" t="s">
        <v>346</v>
      </c>
      <c r="B106" s="8" t="s">
        <v>347</v>
      </c>
      <c r="C106" s="128">
        <f t="shared" si="8"/>
        <v>302247</v>
      </c>
      <c r="D106" s="116">
        <v>74359</v>
      </c>
      <c r="E106" s="116">
        <v>17888</v>
      </c>
      <c r="F106" s="116">
        <v>200000</v>
      </c>
      <c r="G106" s="116">
        <v>10000</v>
      </c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</row>
    <row r="107" spans="1:26" ht="15.75" customHeight="1" x14ac:dyDescent="0.25">
      <c r="A107" s="131"/>
      <c r="B107" s="115" t="s">
        <v>288</v>
      </c>
      <c r="C107" s="103">
        <f t="shared" ref="C107:G107" si="9">SUM(C96:C106)</f>
        <v>526417</v>
      </c>
      <c r="D107" s="103">
        <f t="shared" si="9"/>
        <v>298529</v>
      </c>
      <c r="E107" s="103">
        <f t="shared" si="9"/>
        <v>17888</v>
      </c>
      <c r="F107" s="103">
        <f t="shared" si="9"/>
        <v>200000</v>
      </c>
      <c r="G107" s="103">
        <f t="shared" si="9"/>
        <v>10000</v>
      </c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</row>
    <row r="109" spans="1:26" ht="38.25" customHeight="1" x14ac:dyDescent="0.25">
      <c r="A109" s="125" t="s">
        <v>68</v>
      </c>
      <c r="B109" s="134" t="s">
        <v>348</v>
      </c>
      <c r="C109" s="125" t="s">
        <v>234</v>
      </c>
      <c r="D109" s="114" t="s">
        <v>253</v>
      </c>
      <c r="E109" s="114" t="s">
        <v>263</v>
      </c>
      <c r="F109" s="114" t="s">
        <v>264</v>
      </c>
      <c r="G109" s="114" t="s">
        <v>265</v>
      </c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110"/>
      <c r="C110" s="110"/>
      <c r="D110" s="110">
        <v>111</v>
      </c>
      <c r="E110" s="110">
        <v>121</v>
      </c>
      <c r="F110" s="110">
        <v>113</v>
      </c>
      <c r="G110" s="110">
        <v>114</v>
      </c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15.75" customHeight="1" x14ac:dyDescent="0.25">
      <c r="A111" s="135" t="s">
        <v>349</v>
      </c>
      <c r="B111" s="7" t="s">
        <v>350</v>
      </c>
      <c r="C111" s="128">
        <f t="shared" ref="C111:C123" si="10">SUM(D111:G111)</f>
        <v>0</v>
      </c>
      <c r="D111" s="106">
        <f t="shared" ref="D111:G111" si="11">+D112</f>
        <v>0</v>
      </c>
      <c r="E111" s="106">
        <f t="shared" si="11"/>
        <v>0</v>
      </c>
      <c r="F111" s="106">
        <f t="shared" si="11"/>
        <v>0</v>
      </c>
      <c r="G111" s="106">
        <f t="shared" si="11"/>
        <v>0</v>
      </c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 x14ac:dyDescent="0.25">
      <c r="A112" s="127" t="s">
        <v>351</v>
      </c>
      <c r="B112" s="8" t="s">
        <v>352</v>
      </c>
      <c r="C112" s="128">
        <f t="shared" si="10"/>
        <v>0</v>
      </c>
      <c r="D112" s="116">
        <v>0</v>
      </c>
      <c r="E112" s="116">
        <v>0</v>
      </c>
      <c r="F112" s="116">
        <v>0</v>
      </c>
      <c r="G112" s="116">
        <v>0</v>
      </c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</row>
    <row r="113" spans="1:26" ht="15.75" customHeight="1" x14ac:dyDescent="0.25">
      <c r="A113" s="135" t="s">
        <v>353</v>
      </c>
      <c r="B113" s="7" t="s">
        <v>354</v>
      </c>
      <c r="C113" s="128">
        <f t="shared" si="10"/>
        <v>4014113</v>
      </c>
      <c r="D113" s="106">
        <f t="shared" ref="D113:G113" si="12">+D114</f>
        <v>2867750</v>
      </c>
      <c r="E113" s="106">
        <f t="shared" si="12"/>
        <v>1146363</v>
      </c>
      <c r="F113" s="106">
        <f t="shared" si="12"/>
        <v>0</v>
      </c>
      <c r="G113" s="106">
        <f t="shared" si="12"/>
        <v>0</v>
      </c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 x14ac:dyDescent="0.25">
      <c r="A114" s="127" t="s">
        <v>355</v>
      </c>
      <c r="B114" s="8" t="s">
        <v>356</v>
      </c>
      <c r="C114" s="128">
        <f t="shared" si="10"/>
        <v>4014113</v>
      </c>
      <c r="D114" s="116">
        <v>2867750</v>
      </c>
      <c r="E114" s="116">
        <v>1146363</v>
      </c>
      <c r="F114" s="116"/>
      <c r="G114" s="116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</row>
    <row r="115" spans="1:26" ht="15.75" customHeight="1" x14ac:dyDescent="0.25">
      <c r="A115" s="135" t="s">
        <v>357</v>
      </c>
      <c r="B115" s="7" t="s">
        <v>358</v>
      </c>
      <c r="C115" s="128">
        <f t="shared" si="10"/>
        <v>0</v>
      </c>
      <c r="D115" s="106">
        <f t="shared" ref="D115:G115" si="13">+D116</f>
        <v>0</v>
      </c>
      <c r="E115" s="106">
        <f t="shared" si="13"/>
        <v>0</v>
      </c>
      <c r="F115" s="106">
        <f t="shared" si="13"/>
        <v>0</v>
      </c>
      <c r="G115" s="106">
        <f t="shared" si="13"/>
        <v>0</v>
      </c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 x14ac:dyDescent="0.25">
      <c r="A116" s="127" t="s">
        <v>357</v>
      </c>
      <c r="B116" s="8" t="s">
        <v>359</v>
      </c>
      <c r="C116" s="128">
        <f t="shared" si="10"/>
        <v>0</v>
      </c>
      <c r="D116" s="116"/>
      <c r="E116" s="116"/>
      <c r="F116" s="116"/>
      <c r="G116" s="116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</row>
    <row r="117" spans="1:26" ht="15.75" customHeight="1" x14ac:dyDescent="0.25">
      <c r="A117" s="135" t="s">
        <v>360</v>
      </c>
      <c r="B117" s="7" t="s">
        <v>361</v>
      </c>
      <c r="C117" s="128">
        <f t="shared" si="10"/>
        <v>0</v>
      </c>
      <c r="D117" s="106">
        <f t="shared" ref="D117:G117" si="14">+D118</f>
        <v>0</v>
      </c>
      <c r="E117" s="106">
        <f t="shared" si="14"/>
        <v>0</v>
      </c>
      <c r="F117" s="106">
        <f t="shared" si="14"/>
        <v>0</v>
      </c>
      <c r="G117" s="106">
        <f t="shared" si="14"/>
        <v>0</v>
      </c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 x14ac:dyDescent="0.25">
      <c r="A118" s="127" t="s">
        <v>362</v>
      </c>
      <c r="B118" s="8" t="s">
        <v>363</v>
      </c>
      <c r="C118" s="128">
        <f t="shared" si="10"/>
        <v>0</v>
      </c>
      <c r="D118" s="116"/>
      <c r="E118" s="116"/>
      <c r="F118" s="116"/>
      <c r="G118" s="116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</row>
    <row r="119" spans="1:26" ht="15.75" customHeight="1" x14ac:dyDescent="0.25">
      <c r="A119" s="135" t="s">
        <v>364</v>
      </c>
      <c r="B119" s="7" t="s">
        <v>365</v>
      </c>
      <c r="C119" s="128">
        <f t="shared" si="10"/>
        <v>0</v>
      </c>
      <c r="D119" s="106">
        <f t="shared" ref="D119:G119" si="15">+D120</f>
        <v>0</v>
      </c>
      <c r="E119" s="106">
        <f t="shared" si="15"/>
        <v>0</v>
      </c>
      <c r="F119" s="106">
        <f t="shared" si="15"/>
        <v>0</v>
      </c>
      <c r="G119" s="106">
        <f t="shared" si="15"/>
        <v>0</v>
      </c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 x14ac:dyDescent="0.25">
      <c r="A120" s="127" t="s">
        <v>366</v>
      </c>
      <c r="B120" s="8" t="s">
        <v>367</v>
      </c>
      <c r="C120" s="128">
        <f t="shared" si="10"/>
        <v>0</v>
      </c>
      <c r="D120" s="116">
        <v>0</v>
      </c>
      <c r="E120" s="116"/>
      <c r="F120" s="116"/>
      <c r="G120" s="116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</row>
    <row r="121" spans="1:26" ht="15.75" customHeight="1" x14ac:dyDescent="0.25">
      <c r="A121" s="135" t="s">
        <v>368</v>
      </c>
      <c r="B121" s="7" t="s">
        <v>369</v>
      </c>
      <c r="C121" s="128">
        <f t="shared" si="10"/>
        <v>0</v>
      </c>
      <c r="D121" s="106">
        <f t="shared" ref="D121:G121" si="16">SUM(D122:D123)</f>
        <v>0</v>
      </c>
      <c r="E121" s="106">
        <f t="shared" si="16"/>
        <v>0</v>
      </c>
      <c r="F121" s="106">
        <f t="shared" si="16"/>
        <v>0</v>
      </c>
      <c r="G121" s="106">
        <f t="shared" si="16"/>
        <v>0</v>
      </c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 x14ac:dyDescent="0.25">
      <c r="A122" s="127" t="s">
        <v>370</v>
      </c>
      <c r="B122" s="8" t="s">
        <v>371</v>
      </c>
      <c r="C122" s="128">
        <f t="shared" si="10"/>
        <v>0</v>
      </c>
      <c r="D122" s="116">
        <v>0</v>
      </c>
      <c r="E122" s="116">
        <v>0</v>
      </c>
      <c r="F122" s="116">
        <v>0</v>
      </c>
      <c r="G122" s="116">
        <v>0</v>
      </c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</row>
    <row r="123" spans="1:26" ht="15.75" customHeight="1" x14ac:dyDescent="0.25">
      <c r="A123" s="127" t="s">
        <v>372</v>
      </c>
      <c r="B123" s="8" t="s">
        <v>373</v>
      </c>
      <c r="C123" s="128">
        <f t="shared" si="10"/>
        <v>0</v>
      </c>
      <c r="D123" s="116">
        <v>0</v>
      </c>
      <c r="E123" s="116">
        <v>0</v>
      </c>
      <c r="F123" s="116">
        <v>0</v>
      </c>
      <c r="G123" s="116">
        <v>0</v>
      </c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</row>
    <row r="124" spans="1:26" ht="15.75" customHeight="1" x14ac:dyDescent="0.25">
      <c r="A124" s="102"/>
      <c r="B124" s="115" t="s">
        <v>288</v>
      </c>
      <c r="C124" s="103">
        <f t="shared" ref="C124:G124" si="17">+C111+C113+C115+C117+C119+C121</f>
        <v>4014113</v>
      </c>
      <c r="D124" s="103">
        <f t="shared" si="17"/>
        <v>2867750</v>
      </c>
      <c r="E124" s="103">
        <f t="shared" si="17"/>
        <v>1146363</v>
      </c>
      <c r="F124" s="103">
        <f t="shared" si="17"/>
        <v>0</v>
      </c>
      <c r="G124" s="103">
        <f t="shared" si="17"/>
        <v>0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02"/>
      <c r="B125" s="115" t="s">
        <v>374</v>
      </c>
      <c r="C125" s="103">
        <f t="shared" ref="C125:G125" si="18">+C28+C46+C66+C92+C107+C124</f>
        <v>39538322</v>
      </c>
      <c r="D125" s="103">
        <f t="shared" si="18"/>
        <v>12621512</v>
      </c>
      <c r="E125" s="103">
        <f t="shared" si="18"/>
        <v>15632766</v>
      </c>
      <c r="F125" s="103">
        <f t="shared" si="18"/>
        <v>5570251</v>
      </c>
      <c r="G125" s="103">
        <f t="shared" si="18"/>
        <v>5713793</v>
      </c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</row>
    <row r="127" spans="1:26" ht="15.75" customHeight="1" x14ac:dyDescent="0.2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</row>
    <row r="128" spans="1:26" ht="15.75" customHeight="1" x14ac:dyDescent="0.2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</row>
    <row r="129" spans="1:26" ht="15.75" customHeight="1" x14ac:dyDescent="0.2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</row>
    <row r="130" spans="1:26" ht="15.75" customHeight="1" x14ac:dyDescent="0.2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</row>
    <row r="131" spans="1:26" ht="15.75" customHeight="1" x14ac:dyDescent="0.2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</row>
    <row r="132" spans="1:26" ht="15.75" customHeight="1" x14ac:dyDescent="0.2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</row>
    <row r="133" spans="1:26" ht="15.75" customHeight="1" x14ac:dyDescent="0.2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</row>
    <row r="134" spans="1:26" ht="15.75" customHeight="1" x14ac:dyDescent="0.2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</row>
    <row r="135" spans="1:26" ht="15.75" customHeight="1" x14ac:dyDescent="0.2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</row>
    <row r="136" spans="1:26" ht="15.75" customHeight="1" x14ac:dyDescent="0.2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</row>
    <row r="137" spans="1:26" ht="15.75" customHeight="1" x14ac:dyDescent="0.2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</row>
    <row r="138" spans="1:26" ht="15.75" customHeight="1" x14ac:dyDescent="0.2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</row>
    <row r="139" spans="1:26" ht="15.75" customHeight="1" x14ac:dyDescent="0.2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</row>
    <row r="140" spans="1:26" ht="15.75" customHeight="1" x14ac:dyDescent="0.2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</row>
    <row r="141" spans="1:26" ht="15.75" customHeight="1" x14ac:dyDescent="0.2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</row>
    <row r="142" spans="1:26" ht="15.75" customHeight="1" x14ac:dyDescent="0.2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</row>
    <row r="143" spans="1:26" ht="15.75" customHeight="1" x14ac:dyDescent="0.25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</row>
    <row r="144" spans="1:26" ht="15.75" customHeight="1" x14ac:dyDescent="0.25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</row>
    <row r="145" spans="1:26" ht="15.75" customHeight="1" x14ac:dyDescent="0.25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</row>
    <row r="146" spans="1:26" ht="15.75" customHeight="1" x14ac:dyDescent="0.25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</row>
    <row r="147" spans="1:26" ht="15.75" customHeight="1" x14ac:dyDescent="0.25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</row>
    <row r="148" spans="1:26" ht="15.75" customHeight="1" x14ac:dyDescent="0.25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</row>
    <row r="149" spans="1:26" ht="15.75" customHeight="1" x14ac:dyDescent="0.25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</row>
    <row r="150" spans="1:26" ht="15.75" customHeight="1" x14ac:dyDescent="0.25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</row>
    <row r="151" spans="1:26" ht="15.75" customHeight="1" x14ac:dyDescent="0.25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</row>
    <row r="152" spans="1:26" ht="15.75" customHeight="1" x14ac:dyDescent="0.25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</row>
    <row r="153" spans="1:26" ht="15.75" customHeight="1" x14ac:dyDescent="0.25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</row>
    <row r="154" spans="1:26" ht="15.75" customHeight="1" x14ac:dyDescent="0.25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</row>
    <row r="155" spans="1:26" ht="15.75" customHeight="1" x14ac:dyDescent="0.25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</row>
    <row r="156" spans="1:26" ht="15.75" customHeight="1" x14ac:dyDescent="0.25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</row>
    <row r="157" spans="1:26" ht="15.75" customHeight="1" x14ac:dyDescent="0.25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</row>
    <row r="158" spans="1:26" ht="15.75" customHeight="1" x14ac:dyDescent="0.25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</row>
    <row r="159" spans="1:26" ht="15.75" customHeight="1" x14ac:dyDescent="0.25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</row>
    <row r="160" spans="1:26" ht="15.75" customHeight="1" x14ac:dyDescent="0.25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</row>
    <row r="161" spans="1:26" ht="15.75" customHeight="1" x14ac:dyDescent="0.25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</row>
    <row r="162" spans="1:26" ht="15.75" customHeight="1" x14ac:dyDescent="0.25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</row>
    <row r="163" spans="1:26" ht="15.75" customHeight="1" x14ac:dyDescent="0.25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</row>
    <row r="164" spans="1:26" ht="15.75" customHeight="1" x14ac:dyDescent="0.25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</row>
    <row r="165" spans="1:26" ht="15.75" customHeight="1" x14ac:dyDescent="0.25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</row>
    <row r="166" spans="1:26" ht="15.75" customHeight="1" x14ac:dyDescent="0.25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</row>
    <row r="167" spans="1:26" ht="15.75" customHeight="1" x14ac:dyDescent="0.25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</row>
    <row r="168" spans="1:26" ht="15.75" customHeight="1" x14ac:dyDescent="0.25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</row>
    <row r="169" spans="1:26" ht="15.75" customHeight="1" x14ac:dyDescent="0.25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</row>
    <row r="170" spans="1:26" ht="15.75" customHeight="1" x14ac:dyDescent="0.25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</row>
    <row r="171" spans="1:26" ht="15.75" customHeight="1" x14ac:dyDescent="0.25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</row>
    <row r="172" spans="1:26" ht="15.75" customHeight="1" x14ac:dyDescent="0.25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</row>
    <row r="173" spans="1:26" ht="15.75" customHeight="1" x14ac:dyDescent="0.25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</row>
    <row r="174" spans="1:26" ht="15.75" customHeight="1" x14ac:dyDescent="0.25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</row>
    <row r="175" spans="1:26" ht="15.75" customHeight="1" x14ac:dyDescent="0.25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</row>
    <row r="176" spans="1:26" ht="15.75" customHeight="1" x14ac:dyDescent="0.25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</row>
    <row r="177" spans="1:26" ht="15.75" customHeight="1" x14ac:dyDescent="0.25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</row>
    <row r="178" spans="1:26" ht="15.75" customHeight="1" x14ac:dyDescent="0.25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</row>
    <row r="179" spans="1:26" ht="15.75" customHeight="1" x14ac:dyDescent="0.25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</row>
    <row r="180" spans="1:26" ht="15.75" customHeight="1" x14ac:dyDescent="0.25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</row>
    <row r="181" spans="1:26" ht="15.75" customHeight="1" x14ac:dyDescent="0.25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</row>
    <row r="182" spans="1:26" ht="15.75" customHeight="1" x14ac:dyDescent="0.25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</row>
    <row r="183" spans="1:26" ht="15.75" customHeight="1" x14ac:dyDescent="0.25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</row>
    <row r="184" spans="1:26" ht="15.75" customHeight="1" x14ac:dyDescent="0.25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</row>
    <row r="185" spans="1:26" ht="15.75" customHeight="1" x14ac:dyDescent="0.25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</row>
    <row r="186" spans="1:26" ht="15.75" customHeight="1" x14ac:dyDescent="0.25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</row>
    <row r="187" spans="1:26" ht="15.75" customHeight="1" x14ac:dyDescent="0.25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</row>
    <row r="188" spans="1:26" ht="15.75" customHeight="1" x14ac:dyDescent="0.25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</row>
    <row r="189" spans="1:26" ht="15.75" customHeight="1" x14ac:dyDescent="0.25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</row>
    <row r="190" spans="1:26" ht="15.75" customHeight="1" x14ac:dyDescent="0.25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</row>
    <row r="191" spans="1:26" ht="15.75" customHeight="1" x14ac:dyDescent="0.25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</row>
    <row r="192" spans="1:26" ht="15.75" customHeight="1" x14ac:dyDescent="0.25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</row>
    <row r="193" spans="1:26" ht="15.75" customHeight="1" x14ac:dyDescent="0.25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</row>
    <row r="194" spans="1:26" ht="15.75" customHeight="1" x14ac:dyDescent="0.25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</row>
    <row r="195" spans="1:26" ht="15.75" customHeight="1" x14ac:dyDescent="0.25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</row>
    <row r="196" spans="1:26" ht="15.75" customHeight="1" x14ac:dyDescent="0.25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</row>
    <row r="197" spans="1:26" ht="15.75" customHeight="1" x14ac:dyDescent="0.25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</row>
    <row r="198" spans="1:26" ht="15.75" customHeight="1" x14ac:dyDescent="0.25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</row>
    <row r="199" spans="1:26" ht="15.75" customHeight="1" x14ac:dyDescent="0.25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</row>
    <row r="200" spans="1:26" ht="15.75" customHeight="1" x14ac:dyDescent="0.25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</row>
    <row r="201" spans="1:26" ht="15.75" customHeight="1" x14ac:dyDescent="0.25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</row>
    <row r="202" spans="1:26" ht="15.75" customHeight="1" x14ac:dyDescent="0.25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</row>
    <row r="203" spans="1:26" ht="15.75" customHeight="1" x14ac:dyDescent="0.25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</row>
    <row r="204" spans="1:26" ht="15.75" customHeight="1" x14ac:dyDescent="0.25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</row>
    <row r="205" spans="1:26" ht="15.75" customHeight="1" x14ac:dyDescent="0.25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</row>
    <row r="206" spans="1:26" ht="15.75" customHeight="1" x14ac:dyDescent="0.25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</row>
    <row r="207" spans="1:26" ht="15.75" customHeight="1" x14ac:dyDescent="0.25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</row>
    <row r="208" spans="1:26" ht="15.75" customHeight="1" x14ac:dyDescent="0.25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</row>
    <row r="209" spans="1:26" ht="15.75" customHeight="1" x14ac:dyDescent="0.25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</row>
    <row r="210" spans="1:26" ht="15.75" customHeight="1" x14ac:dyDescent="0.25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</row>
    <row r="211" spans="1:26" ht="15.75" customHeight="1" x14ac:dyDescent="0.25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</row>
    <row r="212" spans="1:26" ht="15.75" customHeight="1" x14ac:dyDescent="0.25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</row>
    <row r="213" spans="1:26" ht="15.75" customHeight="1" x14ac:dyDescent="0.25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</row>
    <row r="214" spans="1:26" ht="15.75" customHeight="1" x14ac:dyDescent="0.25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</row>
    <row r="215" spans="1:26" ht="15.75" customHeight="1" x14ac:dyDescent="0.25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</row>
    <row r="216" spans="1:26" ht="15.75" customHeight="1" x14ac:dyDescent="0.25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</row>
    <row r="217" spans="1:26" ht="15.75" customHeight="1" x14ac:dyDescent="0.25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</row>
    <row r="218" spans="1:26" ht="15.75" customHeight="1" x14ac:dyDescent="0.25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</row>
    <row r="219" spans="1:26" ht="15.75" customHeight="1" x14ac:dyDescent="0.25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</row>
    <row r="220" spans="1:26" ht="15.75" customHeight="1" x14ac:dyDescent="0.25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</row>
    <row r="221" spans="1:26" ht="15.75" customHeight="1" x14ac:dyDescent="0.25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</row>
    <row r="222" spans="1:26" ht="15.75" customHeight="1" x14ac:dyDescent="0.25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</row>
    <row r="223" spans="1:26" ht="15.75" customHeight="1" x14ac:dyDescent="0.25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</row>
    <row r="224" spans="1:26" ht="15.75" customHeight="1" x14ac:dyDescent="0.25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</row>
    <row r="225" spans="1:26" ht="15.75" customHeight="1" x14ac:dyDescent="0.25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</row>
    <row r="226" spans="1:26" ht="15.75" customHeight="1" x14ac:dyDescent="0.25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</row>
    <row r="227" spans="1:26" ht="15.75" customHeight="1" x14ac:dyDescent="0.25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</row>
    <row r="228" spans="1:26" ht="15.75" customHeight="1" x14ac:dyDescent="0.25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</row>
    <row r="229" spans="1:26" ht="15.75" customHeight="1" x14ac:dyDescent="0.25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</row>
    <row r="230" spans="1:26" ht="15.75" customHeight="1" x14ac:dyDescent="0.25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</row>
    <row r="231" spans="1:26" ht="15.75" customHeight="1" x14ac:dyDescent="0.25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</row>
    <row r="232" spans="1:26" ht="15.75" customHeight="1" x14ac:dyDescent="0.25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</row>
    <row r="233" spans="1:26" ht="15.75" customHeight="1" x14ac:dyDescent="0.25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</row>
    <row r="234" spans="1:26" ht="15.75" customHeight="1" x14ac:dyDescent="0.25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</row>
    <row r="235" spans="1:26" ht="15.75" customHeight="1" x14ac:dyDescent="0.25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</row>
    <row r="236" spans="1:26" ht="15.75" customHeight="1" x14ac:dyDescent="0.25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</row>
    <row r="237" spans="1:26" ht="15.75" customHeight="1" x14ac:dyDescent="0.25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</row>
    <row r="238" spans="1:26" ht="15.75" customHeight="1" x14ac:dyDescent="0.25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</row>
    <row r="239" spans="1:26" ht="15.75" customHeight="1" x14ac:dyDescent="0.25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</row>
    <row r="240" spans="1:26" ht="15.75" customHeight="1" x14ac:dyDescent="0.25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</row>
    <row r="241" spans="1:26" ht="15.75" customHeight="1" x14ac:dyDescent="0.25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</row>
    <row r="242" spans="1:26" ht="15.75" customHeight="1" x14ac:dyDescent="0.25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</row>
    <row r="243" spans="1:26" ht="15.75" customHeight="1" x14ac:dyDescent="0.25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</row>
    <row r="244" spans="1:26" ht="15.75" customHeight="1" x14ac:dyDescent="0.25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</row>
    <row r="245" spans="1:26" ht="15.75" customHeight="1" x14ac:dyDescent="0.25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</row>
    <row r="246" spans="1:26" ht="15.75" customHeight="1" x14ac:dyDescent="0.25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</row>
    <row r="247" spans="1:26" ht="15.75" customHeight="1" x14ac:dyDescent="0.25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</row>
    <row r="248" spans="1:26" ht="15.75" customHeight="1" x14ac:dyDescent="0.25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</row>
    <row r="249" spans="1:26" ht="15.75" customHeight="1" x14ac:dyDescent="0.25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</row>
    <row r="250" spans="1:26" ht="15.75" customHeight="1" x14ac:dyDescent="0.25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</row>
    <row r="251" spans="1:26" ht="15.75" customHeight="1" x14ac:dyDescent="0.25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</row>
    <row r="252" spans="1:26" ht="15.75" customHeight="1" x14ac:dyDescent="0.25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</row>
    <row r="253" spans="1:26" ht="15.75" customHeight="1" x14ac:dyDescent="0.25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</row>
    <row r="254" spans="1:26" ht="15.75" customHeight="1" x14ac:dyDescent="0.25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</row>
    <row r="255" spans="1:26" ht="15.75" customHeight="1" x14ac:dyDescent="0.25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</row>
    <row r="256" spans="1:26" ht="15.75" customHeight="1" x14ac:dyDescent="0.25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</row>
    <row r="257" spans="1:26" ht="15.75" customHeight="1" x14ac:dyDescent="0.25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</row>
    <row r="258" spans="1:26" ht="15.75" customHeight="1" x14ac:dyDescent="0.25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</row>
    <row r="259" spans="1:26" ht="15.75" customHeight="1" x14ac:dyDescent="0.25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</row>
    <row r="260" spans="1:26" ht="15.75" customHeight="1" x14ac:dyDescent="0.25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</row>
    <row r="261" spans="1:26" ht="15.75" customHeight="1" x14ac:dyDescent="0.25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</row>
    <row r="262" spans="1:26" ht="15.75" customHeight="1" x14ac:dyDescent="0.25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</row>
    <row r="263" spans="1:26" ht="15.75" customHeight="1" x14ac:dyDescent="0.25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</row>
    <row r="264" spans="1:26" ht="15.75" customHeight="1" x14ac:dyDescent="0.25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</row>
    <row r="265" spans="1:26" ht="15.75" customHeight="1" x14ac:dyDescent="0.25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</row>
    <row r="266" spans="1:26" ht="15.75" customHeight="1" x14ac:dyDescent="0.25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</row>
    <row r="267" spans="1:26" ht="15.75" customHeight="1" x14ac:dyDescent="0.25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</row>
    <row r="268" spans="1:26" ht="15.75" customHeight="1" x14ac:dyDescent="0.25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</row>
    <row r="269" spans="1:26" ht="15.75" customHeight="1" x14ac:dyDescent="0.25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</row>
    <row r="270" spans="1:26" ht="15.75" customHeight="1" x14ac:dyDescent="0.25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</row>
    <row r="271" spans="1:26" ht="15.75" customHeight="1" x14ac:dyDescent="0.25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</row>
    <row r="272" spans="1:26" ht="15.75" customHeight="1" x14ac:dyDescent="0.25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</row>
    <row r="273" spans="1:26" ht="15.75" customHeight="1" x14ac:dyDescent="0.25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</row>
    <row r="274" spans="1:26" ht="15.75" customHeight="1" x14ac:dyDescent="0.25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</row>
    <row r="275" spans="1:26" ht="15.75" customHeight="1" x14ac:dyDescent="0.25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</row>
    <row r="276" spans="1:26" ht="15.75" customHeight="1" x14ac:dyDescent="0.25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</row>
    <row r="277" spans="1:26" ht="15.75" customHeight="1" x14ac:dyDescent="0.25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</row>
    <row r="278" spans="1:26" ht="15.75" customHeight="1" x14ac:dyDescent="0.25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</row>
    <row r="279" spans="1:26" ht="15.75" customHeight="1" x14ac:dyDescent="0.25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</row>
    <row r="280" spans="1:26" ht="15.75" customHeight="1" x14ac:dyDescent="0.25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</row>
    <row r="281" spans="1:26" ht="15.75" customHeight="1" x14ac:dyDescent="0.25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</row>
    <row r="282" spans="1:26" ht="15.75" customHeight="1" x14ac:dyDescent="0.25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</row>
    <row r="283" spans="1:26" ht="15.75" customHeight="1" x14ac:dyDescent="0.25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</row>
    <row r="284" spans="1:26" ht="15.75" customHeight="1" x14ac:dyDescent="0.25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</row>
    <row r="285" spans="1:26" ht="15.75" customHeight="1" x14ac:dyDescent="0.25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</row>
    <row r="286" spans="1:26" ht="15.75" customHeight="1" x14ac:dyDescent="0.25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</row>
    <row r="287" spans="1:26" ht="15.75" customHeight="1" x14ac:dyDescent="0.25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</row>
    <row r="288" spans="1:26" ht="15.75" customHeight="1" x14ac:dyDescent="0.25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</row>
    <row r="289" spans="1:26" ht="15.75" customHeight="1" x14ac:dyDescent="0.25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</row>
    <row r="290" spans="1:26" ht="15.75" customHeight="1" x14ac:dyDescent="0.25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</row>
    <row r="291" spans="1:26" ht="15.75" customHeight="1" x14ac:dyDescent="0.25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</row>
    <row r="292" spans="1:26" ht="15.75" customHeight="1" x14ac:dyDescent="0.25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</row>
    <row r="293" spans="1:26" ht="15.75" customHeight="1" x14ac:dyDescent="0.25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</row>
    <row r="294" spans="1:26" ht="15.75" customHeight="1" x14ac:dyDescent="0.25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</row>
    <row r="295" spans="1:26" ht="15.75" customHeight="1" x14ac:dyDescent="0.25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</row>
    <row r="296" spans="1:26" ht="15.75" customHeight="1" x14ac:dyDescent="0.25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</row>
    <row r="297" spans="1:26" ht="15.75" customHeight="1" x14ac:dyDescent="0.25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</row>
    <row r="298" spans="1:26" ht="15.75" customHeight="1" x14ac:dyDescent="0.25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</row>
    <row r="299" spans="1:26" ht="15.75" customHeight="1" x14ac:dyDescent="0.25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</row>
    <row r="300" spans="1:26" ht="15.75" customHeight="1" x14ac:dyDescent="0.25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</row>
    <row r="301" spans="1:26" ht="15.75" customHeight="1" x14ac:dyDescent="0.25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</row>
    <row r="302" spans="1:26" ht="15.75" customHeight="1" x14ac:dyDescent="0.25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</row>
    <row r="303" spans="1:26" ht="15.75" customHeight="1" x14ac:dyDescent="0.25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</row>
    <row r="304" spans="1:26" ht="15.75" customHeight="1" x14ac:dyDescent="0.25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</row>
    <row r="305" spans="1:26" ht="15.75" customHeight="1" x14ac:dyDescent="0.25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</row>
    <row r="306" spans="1:26" ht="15.75" customHeight="1" x14ac:dyDescent="0.25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</row>
    <row r="307" spans="1:26" ht="15.75" customHeight="1" x14ac:dyDescent="0.25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</row>
    <row r="308" spans="1:26" ht="15.75" customHeight="1" x14ac:dyDescent="0.25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</row>
    <row r="309" spans="1:26" ht="15.75" customHeight="1" x14ac:dyDescent="0.25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</row>
    <row r="310" spans="1:26" ht="15.75" customHeight="1" x14ac:dyDescent="0.25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</row>
    <row r="311" spans="1:26" ht="15.75" customHeight="1" x14ac:dyDescent="0.25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</row>
    <row r="312" spans="1:26" ht="15.75" customHeight="1" x14ac:dyDescent="0.25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</row>
    <row r="313" spans="1:26" ht="15.75" customHeight="1" x14ac:dyDescent="0.25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</row>
    <row r="314" spans="1:26" ht="15.75" customHeight="1" x14ac:dyDescent="0.25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</row>
    <row r="315" spans="1:26" ht="15.75" customHeight="1" x14ac:dyDescent="0.25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</row>
    <row r="316" spans="1:26" ht="15.75" customHeight="1" x14ac:dyDescent="0.25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</row>
    <row r="317" spans="1:26" ht="15.75" customHeight="1" x14ac:dyDescent="0.25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</row>
    <row r="318" spans="1:26" ht="15.75" customHeight="1" x14ac:dyDescent="0.25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</row>
    <row r="319" spans="1:26" ht="15.75" customHeight="1" x14ac:dyDescent="0.25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</row>
    <row r="320" spans="1:26" ht="15.75" customHeight="1" x14ac:dyDescent="0.25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</row>
    <row r="321" spans="1:26" ht="15.75" customHeight="1" x14ac:dyDescent="0.25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</row>
    <row r="322" spans="1:26" ht="15.75" customHeight="1" x14ac:dyDescent="0.25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</row>
    <row r="323" spans="1:26" ht="15.75" customHeight="1" x14ac:dyDescent="0.25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</row>
    <row r="324" spans="1:26" ht="15.75" customHeight="1" x14ac:dyDescent="0.25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</row>
    <row r="325" spans="1:26" ht="15.75" customHeight="1" x14ac:dyDescent="0.25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</row>
    <row r="326" spans="1:26" ht="15.75" customHeight="1" x14ac:dyDescent="0.25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</row>
    <row r="327" spans="1:26" ht="15.75" customHeight="1" x14ac:dyDescent="0.25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</row>
    <row r="328" spans="1:26" ht="15.75" customHeight="1" x14ac:dyDescent="0.25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</row>
    <row r="329" spans="1:26" ht="15.75" customHeight="1" x14ac:dyDescent="0.25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</row>
    <row r="330" spans="1:26" ht="15.75" customHeight="1" x14ac:dyDescent="0.25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</row>
    <row r="331" spans="1:26" ht="15.75" customHeight="1" x14ac:dyDescent="0.25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</row>
    <row r="332" spans="1:26" ht="15.75" customHeight="1" x14ac:dyDescent="0.25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</row>
    <row r="333" spans="1:26" ht="15.75" customHeight="1" x14ac:dyDescent="0.25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</row>
    <row r="334" spans="1:26" ht="15.75" customHeight="1" x14ac:dyDescent="0.25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</row>
    <row r="335" spans="1:26" ht="15.75" customHeight="1" x14ac:dyDescent="0.25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</row>
    <row r="336" spans="1:26" ht="15.75" customHeight="1" x14ac:dyDescent="0.25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</row>
    <row r="337" spans="1:26" ht="15.75" customHeight="1" x14ac:dyDescent="0.25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</row>
    <row r="338" spans="1:26" ht="15.75" customHeight="1" x14ac:dyDescent="0.25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</row>
    <row r="339" spans="1:26" ht="15.75" customHeight="1" x14ac:dyDescent="0.25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</row>
    <row r="340" spans="1:26" ht="15.75" customHeight="1" x14ac:dyDescent="0.25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</row>
    <row r="341" spans="1:26" ht="15.75" customHeight="1" x14ac:dyDescent="0.25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</row>
    <row r="342" spans="1:26" ht="15.75" customHeight="1" x14ac:dyDescent="0.25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</row>
    <row r="343" spans="1:26" ht="15.75" customHeight="1" x14ac:dyDescent="0.25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</row>
    <row r="344" spans="1:26" ht="15.75" customHeight="1" x14ac:dyDescent="0.25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</row>
    <row r="345" spans="1:26" ht="15.75" customHeight="1" x14ac:dyDescent="0.25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</row>
    <row r="346" spans="1:26" ht="15.75" customHeight="1" x14ac:dyDescent="0.25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</row>
    <row r="347" spans="1:26" ht="15.75" customHeight="1" x14ac:dyDescent="0.25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</row>
    <row r="348" spans="1:26" ht="15.75" customHeight="1" x14ac:dyDescent="0.25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</row>
    <row r="349" spans="1:26" ht="15.75" customHeight="1" x14ac:dyDescent="0.25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</row>
    <row r="350" spans="1:26" ht="15.75" customHeight="1" x14ac:dyDescent="0.25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</row>
    <row r="351" spans="1:26" ht="15.75" customHeight="1" x14ac:dyDescent="0.25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</row>
    <row r="352" spans="1:26" ht="15.75" customHeight="1" x14ac:dyDescent="0.25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</row>
    <row r="353" spans="1:26" ht="15.75" customHeight="1" x14ac:dyDescent="0.25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</row>
    <row r="354" spans="1:26" ht="15.75" customHeight="1" x14ac:dyDescent="0.25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</row>
    <row r="355" spans="1:26" ht="15.75" customHeight="1" x14ac:dyDescent="0.25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</row>
    <row r="356" spans="1:26" ht="15.75" customHeight="1" x14ac:dyDescent="0.25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</row>
    <row r="357" spans="1:26" ht="15.75" customHeight="1" x14ac:dyDescent="0.25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</row>
    <row r="358" spans="1:26" ht="15.75" customHeight="1" x14ac:dyDescent="0.25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</row>
    <row r="359" spans="1:26" ht="15.75" customHeight="1" x14ac:dyDescent="0.25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</row>
    <row r="360" spans="1:26" ht="15.75" customHeight="1" x14ac:dyDescent="0.25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</row>
    <row r="361" spans="1:26" ht="15.75" customHeight="1" x14ac:dyDescent="0.25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</row>
    <row r="362" spans="1:26" ht="15.75" customHeight="1" x14ac:dyDescent="0.25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</row>
    <row r="363" spans="1:26" ht="15.75" customHeight="1" x14ac:dyDescent="0.25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</row>
    <row r="364" spans="1:26" ht="15.75" customHeight="1" x14ac:dyDescent="0.25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</row>
    <row r="365" spans="1:26" ht="15.75" customHeight="1" x14ac:dyDescent="0.25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</row>
    <row r="366" spans="1:26" ht="15.75" customHeight="1" x14ac:dyDescent="0.25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</row>
    <row r="367" spans="1:26" ht="15.75" customHeight="1" x14ac:dyDescent="0.25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</row>
    <row r="368" spans="1:26" ht="15.75" customHeight="1" x14ac:dyDescent="0.25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</row>
    <row r="369" spans="1:26" ht="15.75" customHeight="1" x14ac:dyDescent="0.25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</row>
    <row r="370" spans="1:26" ht="15.75" customHeight="1" x14ac:dyDescent="0.25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</row>
    <row r="371" spans="1:26" ht="15.75" customHeight="1" x14ac:dyDescent="0.25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</row>
    <row r="372" spans="1:26" ht="15.75" customHeight="1" x14ac:dyDescent="0.25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</row>
    <row r="373" spans="1:26" ht="15.75" customHeight="1" x14ac:dyDescent="0.25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</row>
    <row r="374" spans="1:26" ht="15.75" customHeight="1" x14ac:dyDescent="0.25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</row>
    <row r="375" spans="1:26" ht="15.75" customHeight="1" x14ac:dyDescent="0.25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</row>
    <row r="376" spans="1:26" ht="15.75" customHeight="1" x14ac:dyDescent="0.25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</row>
    <row r="377" spans="1:26" ht="15.75" customHeight="1" x14ac:dyDescent="0.25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</row>
    <row r="378" spans="1:26" ht="15.75" customHeight="1" x14ac:dyDescent="0.25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</row>
    <row r="379" spans="1:26" ht="15.75" customHeight="1" x14ac:dyDescent="0.25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</row>
    <row r="380" spans="1:26" ht="15.75" customHeight="1" x14ac:dyDescent="0.25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</row>
    <row r="381" spans="1:26" ht="15.75" customHeight="1" x14ac:dyDescent="0.25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</row>
    <row r="382" spans="1:26" ht="15.75" customHeight="1" x14ac:dyDescent="0.25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</row>
    <row r="383" spans="1:26" ht="15.75" customHeight="1" x14ac:dyDescent="0.25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</row>
    <row r="384" spans="1:26" ht="15.75" customHeight="1" x14ac:dyDescent="0.25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</row>
    <row r="385" spans="1:26" ht="15.75" customHeight="1" x14ac:dyDescent="0.25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</row>
    <row r="386" spans="1:26" ht="15.75" customHeight="1" x14ac:dyDescent="0.25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</row>
    <row r="387" spans="1:26" ht="15.75" customHeight="1" x14ac:dyDescent="0.25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</row>
    <row r="388" spans="1:26" ht="15.75" customHeight="1" x14ac:dyDescent="0.25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</row>
    <row r="389" spans="1:26" ht="15.75" customHeight="1" x14ac:dyDescent="0.25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</row>
    <row r="390" spans="1:26" ht="15.75" customHeight="1" x14ac:dyDescent="0.25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</row>
    <row r="391" spans="1:26" ht="15.75" customHeight="1" x14ac:dyDescent="0.25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</row>
    <row r="392" spans="1:26" ht="15.75" customHeight="1" x14ac:dyDescent="0.25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</row>
    <row r="393" spans="1:26" ht="15.75" customHeight="1" x14ac:dyDescent="0.25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</row>
    <row r="394" spans="1:26" ht="15.75" customHeight="1" x14ac:dyDescent="0.25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</row>
    <row r="395" spans="1:26" ht="15.75" customHeight="1" x14ac:dyDescent="0.25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</row>
    <row r="396" spans="1:26" ht="15.75" customHeight="1" x14ac:dyDescent="0.25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</row>
    <row r="397" spans="1:26" ht="15.75" customHeight="1" x14ac:dyDescent="0.25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</row>
    <row r="398" spans="1:26" ht="15.75" customHeight="1" x14ac:dyDescent="0.25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</row>
    <row r="399" spans="1:26" ht="15.75" customHeight="1" x14ac:dyDescent="0.25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</row>
    <row r="400" spans="1:26" ht="15.75" customHeight="1" x14ac:dyDescent="0.25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</row>
    <row r="401" spans="1:26" ht="15.75" customHeight="1" x14ac:dyDescent="0.25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</row>
    <row r="402" spans="1:26" ht="15.75" customHeight="1" x14ac:dyDescent="0.25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</row>
    <row r="403" spans="1:26" ht="15.75" customHeight="1" x14ac:dyDescent="0.25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</row>
    <row r="404" spans="1:26" ht="15.75" customHeight="1" x14ac:dyDescent="0.25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</row>
    <row r="405" spans="1:26" ht="15.75" customHeight="1" x14ac:dyDescent="0.25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</row>
    <row r="406" spans="1:26" ht="15.75" customHeight="1" x14ac:dyDescent="0.25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</row>
    <row r="407" spans="1:26" ht="15.75" customHeight="1" x14ac:dyDescent="0.25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</row>
    <row r="408" spans="1:26" ht="15.75" customHeight="1" x14ac:dyDescent="0.25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</row>
    <row r="409" spans="1:26" ht="15.75" customHeight="1" x14ac:dyDescent="0.25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</row>
    <row r="410" spans="1:26" ht="15.75" customHeight="1" x14ac:dyDescent="0.25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</row>
    <row r="411" spans="1:26" ht="15.75" customHeight="1" x14ac:dyDescent="0.25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</row>
    <row r="412" spans="1:26" ht="15.75" customHeight="1" x14ac:dyDescent="0.25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</row>
    <row r="413" spans="1:26" ht="15.75" customHeight="1" x14ac:dyDescent="0.25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</row>
    <row r="414" spans="1:26" ht="15.75" customHeight="1" x14ac:dyDescent="0.25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</row>
    <row r="415" spans="1:26" ht="15.75" customHeight="1" x14ac:dyDescent="0.25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</row>
    <row r="416" spans="1:26" ht="15.75" customHeight="1" x14ac:dyDescent="0.25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</row>
    <row r="417" spans="1:26" ht="15.75" customHeight="1" x14ac:dyDescent="0.25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</row>
    <row r="418" spans="1:26" ht="15.75" customHeight="1" x14ac:dyDescent="0.25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</row>
    <row r="419" spans="1:26" ht="15.75" customHeight="1" x14ac:dyDescent="0.25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</row>
    <row r="420" spans="1:26" ht="15.75" customHeight="1" x14ac:dyDescent="0.25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</row>
    <row r="421" spans="1:26" ht="15.75" customHeight="1" x14ac:dyDescent="0.25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</row>
    <row r="422" spans="1:26" ht="15.75" customHeight="1" x14ac:dyDescent="0.25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</row>
    <row r="423" spans="1:26" ht="15.75" customHeight="1" x14ac:dyDescent="0.25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</row>
    <row r="424" spans="1:26" ht="15.75" customHeight="1" x14ac:dyDescent="0.25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</row>
    <row r="425" spans="1:26" ht="15.75" customHeight="1" x14ac:dyDescent="0.25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</row>
    <row r="426" spans="1:26" ht="15.75" customHeight="1" x14ac:dyDescent="0.25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</row>
    <row r="427" spans="1:26" ht="15.75" customHeight="1" x14ac:dyDescent="0.25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</row>
    <row r="428" spans="1:26" ht="15.75" customHeight="1" x14ac:dyDescent="0.25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</row>
    <row r="429" spans="1:26" ht="15.75" customHeight="1" x14ac:dyDescent="0.25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</row>
    <row r="430" spans="1:26" ht="15.75" customHeight="1" x14ac:dyDescent="0.25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</row>
    <row r="431" spans="1:26" ht="15.75" customHeight="1" x14ac:dyDescent="0.25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</row>
    <row r="432" spans="1:26" ht="15.75" customHeight="1" x14ac:dyDescent="0.25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</row>
    <row r="433" spans="1:26" ht="15.75" customHeight="1" x14ac:dyDescent="0.25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</row>
    <row r="434" spans="1:26" ht="15.75" customHeight="1" x14ac:dyDescent="0.25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</row>
    <row r="435" spans="1:26" ht="15.75" customHeight="1" x14ac:dyDescent="0.25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</row>
    <row r="436" spans="1:26" ht="15.75" customHeight="1" x14ac:dyDescent="0.25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</row>
    <row r="437" spans="1:26" ht="15.75" customHeight="1" x14ac:dyDescent="0.25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</row>
    <row r="438" spans="1:26" ht="15.75" customHeight="1" x14ac:dyDescent="0.25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</row>
    <row r="439" spans="1:26" ht="15.75" customHeight="1" x14ac:dyDescent="0.25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</row>
    <row r="440" spans="1:26" ht="15.75" customHeight="1" x14ac:dyDescent="0.25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</row>
    <row r="441" spans="1:26" ht="15.75" customHeight="1" x14ac:dyDescent="0.25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</row>
    <row r="442" spans="1:26" ht="15.75" customHeight="1" x14ac:dyDescent="0.25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</row>
    <row r="443" spans="1:26" ht="15.75" customHeight="1" x14ac:dyDescent="0.25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</row>
    <row r="444" spans="1:26" ht="15.75" customHeight="1" x14ac:dyDescent="0.25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</row>
    <row r="445" spans="1:26" ht="15.75" customHeight="1" x14ac:dyDescent="0.25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</row>
    <row r="446" spans="1:26" ht="15.75" customHeight="1" x14ac:dyDescent="0.25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</row>
    <row r="447" spans="1:26" ht="15.75" customHeight="1" x14ac:dyDescent="0.25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</row>
    <row r="448" spans="1:26" ht="15.75" customHeight="1" x14ac:dyDescent="0.25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</row>
    <row r="449" spans="1:26" ht="15.75" customHeight="1" x14ac:dyDescent="0.25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</row>
    <row r="450" spans="1:26" ht="15.75" customHeight="1" x14ac:dyDescent="0.25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</row>
    <row r="451" spans="1:26" ht="15.75" customHeight="1" x14ac:dyDescent="0.25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</row>
    <row r="452" spans="1:26" ht="15.75" customHeight="1" x14ac:dyDescent="0.25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</row>
    <row r="453" spans="1:26" ht="15.75" customHeight="1" x14ac:dyDescent="0.25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</row>
    <row r="454" spans="1:26" ht="15.75" customHeight="1" x14ac:dyDescent="0.25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</row>
    <row r="455" spans="1:26" ht="15.75" customHeight="1" x14ac:dyDescent="0.25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</row>
    <row r="456" spans="1:26" ht="15.75" customHeight="1" x14ac:dyDescent="0.25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</row>
    <row r="457" spans="1:26" ht="15.75" customHeight="1" x14ac:dyDescent="0.25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</row>
    <row r="458" spans="1:26" ht="15.75" customHeight="1" x14ac:dyDescent="0.25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</row>
    <row r="459" spans="1:26" ht="15.75" customHeight="1" x14ac:dyDescent="0.25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</row>
    <row r="460" spans="1:26" ht="15.75" customHeight="1" x14ac:dyDescent="0.25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</row>
    <row r="461" spans="1:26" ht="15.75" customHeight="1" x14ac:dyDescent="0.25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</row>
    <row r="462" spans="1:26" ht="15.75" customHeight="1" x14ac:dyDescent="0.25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</row>
    <row r="463" spans="1:26" ht="15.75" customHeight="1" x14ac:dyDescent="0.25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</row>
    <row r="464" spans="1:26" ht="15.75" customHeight="1" x14ac:dyDescent="0.25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</row>
    <row r="465" spans="1:26" ht="15.75" customHeight="1" x14ac:dyDescent="0.25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</row>
    <row r="466" spans="1:26" ht="15.75" customHeight="1" x14ac:dyDescent="0.25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</row>
    <row r="467" spans="1:26" ht="15.75" customHeight="1" x14ac:dyDescent="0.25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</row>
    <row r="468" spans="1:26" ht="15.75" customHeight="1" x14ac:dyDescent="0.25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</row>
    <row r="469" spans="1:26" ht="15.75" customHeight="1" x14ac:dyDescent="0.25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</row>
    <row r="470" spans="1:26" ht="15.75" customHeight="1" x14ac:dyDescent="0.25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</row>
    <row r="471" spans="1:26" ht="15.75" customHeight="1" x14ac:dyDescent="0.25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</row>
    <row r="472" spans="1:26" ht="15.75" customHeight="1" x14ac:dyDescent="0.25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</row>
    <row r="473" spans="1:26" ht="15.75" customHeight="1" x14ac:dyDescent="0.25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</row>
    <row r="474" spans="1:26" ht="15.75" customHeight="1" x14ac:dyDescent="0.25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</row>
    <row r="475" spans="1:26" ht="15.75" customHeight="1" x14ac:dyDescent="0.25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</row>
    <row r="476" spans="1:26" ht="15.75" customHeight="1" x14ac:dyDescent="0.25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</row>
    <row r="477" spans="1:26" ht="15.75" customHeight="1" x14ac:dyDescent="0.25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</row>
    <row r="478" spans="1:26" ht="15.75" customHeight="1" x14ac:dyDescent="0.25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</row>
    <row r="479" spans="1:26" ht="15.75" customHeight="1" x14ac:dyDescent="0.25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</row>
    <row r="480" spans="1:26" ht="15.75" customHeight="1" x14ac:dyDescent="0.25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</row>
    <row r="481" spans="1:26" ht="15.75" customHeight="1" x14ac:dyDescent="0.25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</row>
    <row r="482" spans="1:26" ht="15.75" customHeight="1" x14ac:dyDescent="0.25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</row>
    <row r="483" spans="1:26" ht="15.75" customHeight="1" x14ac:dyDescent="0.25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</row>
    <row r="484" spans="1:26" ht="15.75" customHeight="1" x14ac:dyDescent="0.25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</row>
    <row r="485" spans="1:26" ht="15.75" customHeight="1" x14ac:dyDescent="0.25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</row>
    <row r="486" spans="1:26" ht="15.75" customHeight="1" x14ac:dyDescent="0.25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</row>
    <row r="487" spans="1:26" ht="15.75" customHeight="1" x14ac:dyDescent="0.25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</row>
    <row r="488" spans="1:26" ht="15.75" customHeight="1" x14ac:dyDescent="0.25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</row>
    <row r="489" spans="1:26" ht="15.75" customHeight="1" x14ac:dyDescent="0.25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</row>
    <row r="490" spans="1:26" ht="15.75" customHeight="1" x14ac:dyDescent="0.25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</row>
    <row r="491" spans="1:26" ht="15.75" customHeight="1" x14ac:dyDescent="0.25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</row>
    <row r="492" spans="1:26" ht="15.75" customHeight="1" x14ac:dyDescent="0.25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</row>
    <row r="493" spans="1:26" ht="15.75" customHeight="1" x14ac:dyDescent="0.25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</row>
    <row r="494" spans="1:26" ht="15.75" customHeight="1" x14ac:dyDescent="0.25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</row>
    <row r="495" spans="1:26" ht="15.75" customHeight="1" x14ac:dyDescent="0.25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</row>
    <row r="496" spans="1:26" ht="15.75" customHeight="1" x14ac:dyDescent="0.25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</row>
    <row r="497" spans="1:26" ht="15.75" customHeight="1" x14ac:dyDescent="0.25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</row>
    <row r="498" spans="1:26" ht="15.75" customHeight="1" x14ac:dyDescent="0.25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</row>
    <row r="499" spans="1:26" ht="15.75" customHeight="1" x14ac:dyDescent="0.25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</row>
    <row r="500" spans="1:26" ht="15.75" customHeight="1" x14ac:dyDescent="0.25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</row>
    <row r="501" spans="1:26" ht="15.75" customHeight="1" x14ac:dyDescent="0.25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</row>
    <row r="502" spans="1:26" ht="15.75" customHeight="1" x14ac:dyDescent="0.25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</row>
    <row r="503" spans="1:26" ht="15.75" customHeight="1" x14ac:dyDescent="0.25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</row>
    <row r="504" spans="1:26" ht="15.75" customHeight="1" x14ac:dyDescent="0.25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</row>
    <row r="505" spans="1:26" ht="15.75" customHeight="1" x14ac:dyDescent="0.25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</row>
    <row r="506" spans="1:26" ht="15.75" customHeight="1" x14ac:dyDescent="0.25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</row>
    <row r="507" spans="1:26" ht="15.75" customHeight="1" x14ac:dyDescent="0.25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</row>
    <row r="508" spans="1:26" ht="15.75" customHeight="1" x14ac:dyDescent="0.25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</row>
    <row r="509" spans="1:26" ht="15.75" customHeight="1" x14ac:dyDescent="0.25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</row>
    <row r="510" spans="1:26" ht="15.75" customHeight="1" x14ac:dyDescent="0.25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</row>
    <row r="511" spans="1:26" ht="15.75" customHeight="1" x14ac:dyDescent="0.25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</row>
    <row r="512" spans="1:26" ht="15.75" customHeight="1" x14ac:dyDescent="0.25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</row>
    <row r="513" spans="1:26" ht="15.75" customHeight="1" x14ac:dyDescent="0.25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</row>
    <row r="514" spans="1:26" ht="15.75" customHeight="1" x14ac:dyDescent="0.25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</row>
    <row r="515" spans="1:26" ht="15.75" customHeight="1" x14ac:dyDescent="0.25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</row>
    <row r="516" spans="1:26" ht="15.75" customHeight="1" x14ac:dyDescent="0.25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</row>
    <row r="517" spans="1:26" ht="15.75" customHeight="1" x14ac:dyDescent="0.25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</row>
    <row r="518" spans="1:26" ht="15.75" customHeight="1" x14ac:dyDescent="0.25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</row>
    <row r="519" spans="1:26" ht="15.75" customHeight="1" x14ac:dyDescent="0.25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</row>
    <row r="520" spans="1:26" ht="15.75" customHeight="1" x14ac:dyDescent="0.25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</row>
    <row r="521" spans="1:26" ht="15.75" customHeight="1" x14ac:dyDescent="0.25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</row>
    <row r="522" spans="1:26" ht="15.75" customHeight="1" x14ac:dyDescent="0.25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</row>
    <row r="523" spans="1:26" ht="15.75" customHeight="1" x14ac:dyDescent="0.25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</row>
    <row r="524" spans="1:26" ht="15.75" customHeight="1" x14ac:dyDescent="0.25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</row>
    <row r="525" spans="1:26" ht="15.75" customHeight="1" x14ac:dyDescent="0.25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</row>
    <row r="526" spans="1:26" ht="15.75" customHeight="1" x14ac:dyDescent="0.25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</row>
    <row r="527" spans="1:26" ht="15.75" customHeight="1" x14ac:dyDescent="0.25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</row>
    <row r="528" spans="1:26" ht="15.75" customHeight="1" x14ac:dyDescent="0.25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</row>
    <row r="529" spans="1:26" ht="15.75" customHeight="1" x14ac:dyDescent="0.25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</row>
    <row r="530" spans="1:26" ht="15.75" customHeight="1" x14ac:dyDescent="0.25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</row>
    <row r="531" spans="1:26" ht="15.75" customHeight="1" x14ac:dyDescent="0.25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</row>
    <row r="532" spans="1:26" ht="15.75" customHeight="1" x14ac:dyDescent="0.25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</row>
    <row r="533" spans="1:26" ht="15.75" customHeight="1" x14ac:dyDescent="0.25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</row>
    <row r="534" spans="1:26" ht="15.75" customHeight="1" x14ac:dyDescent="0.25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</row>
    <row r="535" spans="1:26" ht="15.75" customHeight="1" x14ac:dyDescent="0.25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</row>
    <row r="536" spans="1:26" ht="15.75" customHeight="1" x14ac:dyDescent="0.25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</row>
    <row r="537" spans="1:26" ht="15.75" customHeight="1" x14ac:dyDescent="0.25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</row>
    <row r="538" spans="1:26" ht="15.75" customHeight="1" x14ac:dyDescent="0.25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</row>
    <row r="539" spans="1:26" ht="15.75" customHeight="1" x14ac:dyDescent="0.25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</row>
    <row r="540" spans="1:26" ht="15.75" customHeight="1" x14ac:dyDescent="0.25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</row>
    <row r="541" spans="1:26" ht="15.75" customHeight="1" x14ac:dyDescent="0.25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</row>
    <row r="542" spans="1:26" ht="15.75" customHeight="1" x14ac:dyDescent="0.25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</row>
    <row r="543" spans="1:26" ht="15.75" customHeight="1" x14ac:dyDescent="0.25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</row>
    <row r="544" spans="1:26" ht="15.75" customHeight="1" x14ac:dyDescent="0.25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</row>
    <row r="545" spans="1:26" ht="15.75" customHeight="1" x14ac:dyDescent="0.25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</row>
    <row r="546" spans="1:26" ht="15.75" customHeight="1" x14ac:dyDescent="0.25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</row>
    <row r="547" spans="1:26" ht="15.75" customHeight="1" x14ac:dyDescent="0.25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</row>
    <row r="548" spans="1:26" ht="15.75" customHeight="1" x14ac:dyDescent="0.25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</row>
    <row r="549" spans="1:26" ht="15.75" customHeight="1" x14ac:dyDescent="0.25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</row>
    <row r="550" spans="1:26" ht="15.75" customHeight="1" x14ac:dyDescent="0.25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</row>
    <row r="551" spans="1:26" ht="15.75" customHeight="1" x14ac:dyDescent="0.25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</row>
    <row r="552" spans="1:26" ht="15.75" customHeight="1" x14ac:dyDescent="0.25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</row>
    <row r="553" spans="1:26" ht="15.75" customHeight="1" x14ac:dyDescent="0.25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</row>
    <row r="554" spans="1:26" ht="15.75" customHeight="1" x14ac:dyDescent="0.25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</row>
    <row r="555" spans="1:26" ht="15.75" customHeight="1" x14ac:dyDescent="0.25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</row>
    <row r="556" spans="1:26" ht="15.75" customHeight="1" x14ac:dyDescent="0.25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</row>
    <row r="557" spans="1:26" ht="15.75" customHeight="1" x14ac:dyDescent="0.25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</row>
    <row r="558" spans="1:26" ht="15.75" customHeight="1" x14ac:dyDescent="0.25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</row>
    <row r="559" spans="1:26" ht="15.75" customHeight="1" x14ac:dyDescent="0.25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</row>
    <row r="560" spans="1:26" ht="15.75" customHeight="1" x14ac:dyDescent="0.25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</row>
    <row r="561" spans="1:26" ht="15.75" customHeight="1" x14ac:dyDescent="0.25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</row>
    <row r="562" spans="1:26" ht="15.75" customHeight="1" x14ac:dyDescent="0.25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</row>
    <row r="563" spans="1:26" ht="15.75" customHeight="1" x14ac:dyDescent="0.25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</row>
    <row r="564" spans="1:26" ht="15.75" customHeight="1" x14ac:dyDescent="0.25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</row>
    <row r="565" spans="1:26" ht="15.75" customHeight="1" x14ac:dyDescent="0.25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</row>
    <row r="566" spans="1:26" ht="15.75" customHeight="1" x14ac:dyDescent="0.25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</row>
    <row r="567" spans="1:26" ht="15.75" customHeight="1" x14ac:dyDescent="0.25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</row>
    <row r="568" spans="1:26" ht="15.75" customHeight="1" x14ac:dyDescent="0.25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</row>
    <row r="569" spans="1:26" ht="15.75" customHeight="1" x14ac:dyDescent="0.25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</row>
    <row r="570" spans="1:26" ht="15.75" customHeight="1" x14ac:dyDescent="0.25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</row>
    <row r="571" spans="1:26" ht="15.75" customHeight="1" x14ac:dyDescent="0.25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</row>
    <row r="572" spans="1:26" ht="15.75" customHeight="1" x14ac:dyDescent="0.25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</row>
    <row r="573" spans="1:26" ht="15.75" customHeight="1" x14ac:dyDescent="0.25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</row>
    <row r="574" spans="1:26" ht="15.75" customHeight="1" x14ac:dyDescent="0.25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</row>
    <row r="575" spans="1:26" ht="15.75" customHeight="1" x14ac:dyDescent="0.25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</row>
    <row r="576" spans="1:26" ht="15.75" customHeight="1" x14ac:dyDescent="0.25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</row>
    <row r="577" spans="1:26" ht="15.75" customHeight="1" x14ac:dyDescent="0.25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</row>
    <row r="578" spans="1:26" ht="15.75" customHeight="1" x14ac:dyDescent="0.25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</row>
    <row r="579" spans="1:26" ht="15.75" customHeight="1" x14ac:dyDescent="0.25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</row>
    <row r="580" spans="1:26" ht="15.75" customHeight="1" x14ac:dyDescent="0.25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</row>
    <row r="581" spans="1:26" ht="15.75" customHeight="1" x14ac:dyDescent="0.25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</row>
    <row r="582" spans="1:26" ht="15.75" customHeight="1" x14ac:dyDescent="0.25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</row>
    <row r="583" spans="1:26" ht="15.75" customHeight="1" x14ac:dyDescent="0.25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</row>
    <row r="584" spans="1:26" ht="15.75" customHeight="1" x14ac:dyDescent="0.25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</row>
    <row r="585" spans="1:26" ht="15.75" customHeight="1" x14ac:dyDescent="0.25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</row>
    <row r="586" spans="1:26" ht="15.75" customHeight="1" x14ac:dyDescent="0.25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</row>
    <row r="587" spans="1:26" ht="15.75" customHeight="1" x14ac:dyDescent="0.25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</row>
    <row r="588" spans="1:26" ht="15.75" customHeight="1" x14ac:dyDescent="0.25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</row>
    <row r="589" spans="1:26" ht="15.75" customHeight="1" x14ac:dyDescent="0.25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</row>
    <row r="590" spans="1:26" ht="15.75" customHeight="1" x14ac:dyDescent="0.25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</row>
    <row r="591" spans="1:26" ht="15.75" customHeight="1" x14ac:dyDescent="0.25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</row>
    <row r="592" spans="1:26" ht="15.75" customHeight="1" x14ac:dyDescent="0.25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</row>
    <row r="593" spans="1:26" ht="15.75" customHeight="1" x14ac:dyDescent="0.25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</row>
    <row r="594" spans="1:26" ht="15.75" customHeight="1" x14ac:dyDescent="0.25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</row>
    <row r="595" spans="1:26" ht="15.75" customHeight="1" x14ac:dyDescent="0.25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</row>
    <row r="596" spans="1:26" ht="15.75" customHeight="1" x14ac:dyDescent="0.25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</row>
    <row r="597" spans="1:26" ht="15.75" customHeight="1" x14ac:dyDescent="0.25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</row>
    <row r="598" spans="1:26" ht="15.75" customHeight="1" x14ac:dyDescent="0.25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</row>
    <row r="599" spans="1:26" ht="15.75" customHeight="1" x14ac:dyDescent="0.25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</row>
    <row r="600" spans="1:26" ht="15.75" customHeight="1" x14ac:dyDescent="0.25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</row>
    <row r="601" spans="1:26" ht="15.75" customHeight="1" x14ac:dyDescent="0.25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</row>
    <row r="602" spans="1:26" ht="15.75" customHeight="1" x14ac:dyDescent="0.25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</row>
    <row r="603" spans="1:26" ht="15.75" customHeight="1" x14ac:dyDescent="0.25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</row>
    <row r="604" spans="1:26" ht="15.75" customHeight="1" x14ac:dyDescent="0.25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</row>
    <row r="605" spans="1:26" ht="15.75" customHeight="1" x14ac:dyDescent="0.25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</row>
    <row r="606" spans="1:26" ht="15.75" customHeight="1" x14ac:dyDescent="0.25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</row>
    <row r="607" spans="1:26" ht="15.75" customHeight="1" x14ac:dyDescent="0.25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</row>
    <row r="608" spans="1:26" ht="15.75" customHeight="1" x14ac:dyDescent="0.25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</row>
    <row r="609" spans="1:26" ht="15.75" customHeight="1" x14ac:dyDescent="0.25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</row>
    <row r="610" spans="1:26" ht="15.75" customHeight="1" x14ac:dyDescent="0.25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</row>
    <row r="611" spans="1:26" ht="15.75" customHeight="1" x14ac:dyDescent="0.25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</row>
    <row r="612" spans="1:26" ht="15.75" customHeight="1" x14ac:dyDescent="0.25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</row>
    <row r="613" spans="1:26" ht="15.75" customHeight="1" x14ac:dyDescent="0.25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</row>
    <row r="614" spans="1:26" ht="15.75" customHeight="1" x14ac:dyDescent="0.25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</row>
    <row r="615" spans="1:26" ht="15.75" customHeight="1" x14ac:dyDescent="0.25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</row>
    <row r="616" spans="1:26" ht="15.75" customHeight="1" x14ac:dyDescent="0.25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</row>
    <row r="617" spans="1:26" ht="15.75" customHeight="1" x14ac:dyDescent="0.25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</row>
    <row r="618" spans="1:26" ht="15.75" customHeight="1" x14ac:dyDescent="0.25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</row>
    <row r="619" spans="1:26" ht="15.75" customHeight="1" x14ac:dyDescent="0.25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</row>
    <row r="620" spans="1:26" ht="15.75" customHeight="1" x14ac:dyDescent="0.25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</row>
    <row r="621" spans="1:26" ht="15.75" customHeight="1" x14ac:dyDescent="0.25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</row>
    <row r="622" spans="1:26" ht="15.75" customHeight="1" x14ac:dyDescent="0.25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</row>
    <row r="623" spans="1:26" ht="15.75" customHeight="1" x14ac:dyDescent="0.25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</row>
    <row r="624" spans="1:26" ht="15.75" customHeight="1" x14ac:dyDescent="0.25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</row>
    <row r="625" spans="1:26" ht="15.75" customHeight="1" x14ac:dyDescent="0.25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</row>
    <row r="626" spans="1:26" ht="15.75" customHeight="1" x14ac:dyDescent="0.25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</row>
    <row r="627" spans="1:26" ht="15.75" customHeight="1" x14ac:dyDescent="0.25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</row>
    <row r="628" spans="1:26" ht="15.75" customHeight="1" x14ac:dyDescent="0.25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</row>
    <row r="629" spans="1:26" ht="15.75" customHeight="1" x14ac:dyDescent="0.25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</row>
    <row r="630" spans="1:26" ht="15.75" customHeight="1" x14ac:dyDescent="0.25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</row>
    <row r="631" spans="1:26" ht="15.75" customHeight="1" x14ac:dyDescent="0.25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</row>
    <row r="632" spans="1:26" ht="15.75" customHeight="1" x14ac:dyDescent="0.25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</row>
    <row r="633" spans="1:26" ht="15.75" customHeight="1" x14ac:dyDescent="0.25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</row>
    <row r="634" spans="1:26" ht="15.75" customHeight="1" x14ac:dyDescent="0.25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</row>
    <row r="635" spans="1:26" ht="15.75" customHeight="1" x14ac:dyDescent="0.25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</row>
    <row r="636" spans="1:26" ht="15.75" customHeight="1" x14ac:dyDescent="0.25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</row>
    <row r="637" spans="1:26" ht="15.75" customHeight="1" x14ac:dyDescent="0.25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</row>
    <row r="638" spans="1:26" ht="15.75" customHeight="1" x14ac:dyDescent="0.25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</row>
    <row r="639" spans="1:26" ht="15.75" customHeight="1" x14ac:dyDescent="0.25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</row>
    <row r="640" spans="1:26" ht="15.75" customHeight="1" x14ac:dyDescent="0.25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</row>
    <row r="641" spans="1:26" ht="15.75" customHeight="1" x14ac:dyDescent="0.25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</row>
    <row r="642" spans="1:26" ht="15.75" customHeight="1" x14ac:dyDescent="0.25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</row>
    <row r="643" spans="1:26" ht="15.75" customHeight="1" x14ac:dyDescent="0.25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</row>
    <row r="644" spans="1:26" ht="15.75" customHeight="1" x14ac:dyDescent="0.25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</row>
    <row r="645" spans="1:26" ht="15.75" customHeight="1" x14ac:dyDescent="0.25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</row>
    <row r="646" spans="1:26" ht="15.75" customHeight="1" x14ac:dyDescent="0.25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</row>
    <row r="647" spans="1:26" ht="15.75" customHeight="1" x14ac:dyDescent="0.25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</row>
    <row r="648" spans="1:26" ht="15.75" customHeight="1" x14ac:dyDescent="0.25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</row>
    <row r="649" spans="1:26" ht="15.75" customHeight="1" x14ac:dyDescent="0.25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</row>
    <row r="650" spans="1:26" ht="15.75" customHeight="1" x14ac:dyDescent="0.25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</row>
    <row r="651" spans="1:26" ht="15.75" customHeight="1" x14ac:dyDescent="0.25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</row>
    <row r="652" spans="1:26" ht="15.75" customHeight="1" x14ac:dyDescent="0.25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</row>
    <row r="653" spans="1:26" ht="15.75" customHeight="1" x14ac:dyDescent="0.25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</row>
    <row r="654" spans="1:26" ht="15.75" customHeight="1" x14ac:dyDescent="0.25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</row>
    <row r="655" spans="1:26" ht="15.75" customHeight="1" x14ac:dyDescent="0.25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</row>
    <row r="656" spans="1:26" ht="15.75" customHeight="1" x14ac:dyDescent="0.25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</row>
    <row r="657" spans="1:26" ht="15.75" customHeight="1" x14ac:dyDescent="0.25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</row>
    <row r="658" spans="1:26" ht="15.75" customHeight="1" x14ac:dyDescent="0.25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</row>
    <row r="659" spans="1:26" ht="15.75" customHeight="1" x14ac:dyDescent="0.25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</row>
    <row r="660" spans="1:26" ht="15.75" customHeight="1" x14ac:dyDescent="0.25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</row>
    <row r="661" spans="1:26" ht="15.75" customHeight="1" x14ac:dyDescent="0.25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</row>
    <row r="662" spans="1:26" ht="15.75" customHeight="1" x14ac:dyDescent="0.25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</row>
    <row r="663" spans="1:26" ht="15.75" customHeight="1" x14ac:dyDescent="0.25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</row>
    <row r="664" spans="1:26" ht="15.75" customHeight="1" x14ac:dyDescent="0.25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</row>
    <row r="665" spans="1:26" ht="15.75" customHeight="1" x14ac:dyDescent="0.25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</row>
    <row r="666" spans="1:26" ht="15.75" customHeight="1" x14ac:dyDescent="0.25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</row>
    <row r="667" spans="1:26" ht="15.75" customHeight="1" x14ac:dyDescent="0.25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</row>
    <row r="668" spans="1:26" ht="15.75" customHeight="1" x14ac:dyDescent="0.25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</row>
    <row r="669" spans="1:26" ht="15.75" customHeight="1" x14ac:dyDescent="0.25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</row>
    <row r="670" spans="1:26" ht="15.75" customHeight="1" x14ac:dyDescent="0.25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</row>
    <row r="671" spans="1:26" ht="15.75" customHeight="1" x14ac:dyDescent="0.25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</row>
    <row r="672" spans="1:26" ht="15.75" customHeight="1" x14ac:dyDescent="0.25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</row>
    <row r="673" spans="1:26" ht="15.75" customHeight="1" x14ac:dyDescent="0.25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</row>
    <row r="674" spans="1:26" ht="15.75" customHeight="1" x14ac:dyDescent="0.25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</row>
    <row r="675" spans="1:26" ht="15.75" customHeight="1" x14ac:dyDescent="0.25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</row>
    <row r="676" spans="1:26" ht="15.75" customHeight="1" x14ac:dyDescent="0.25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</row>
    <row r="677" spans="1:26" ht="15.75" customHeight="1" x14ac:dyDescent="0.25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</row>
    <row r="678" spans="1:26" ht="15.75" customHeight="1" x14ac:dyDescent="0.25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</row>
    <row r="679" spans="1:26" ht="15.75" customHeight="1" x14ac:dyDescent="0.25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</row>
    <row r="680" spans="1:26" ht="15.75" customHeight="1" x14ac:dyDescent="0.25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</row>
    <row r="681" spans="1:26" ht="15.75" customHeight="1" x14ac:dyDescent="0.25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</row>
    <row r="682" spans="1:26" ht="15.75" customHeight="1" x14ac:dyDescent="0.25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</row>
    <row r="683" spans="1:26" ht="15.75" customHeight="1" x14ac:dyDescent="0.25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</row>
    <row r="684" spans="1:26" ht="15.75" customHeight="1" x14ac:dyDescent="0.25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</row>
    <row r="685" spans="1:26" ht="15.75" customHeight="1" x14ac:dyDescent="0.25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</row>
    <row r="686" spans="1:26" ht="15.75" customHeight="1" x14ac:dyDescent="0.25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</row>
    <row r="687" spans="1:26" ht="15.75" customHeight="1" x14ac:dyDescent="0.25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</row>
    <row r="688" spans="1:26" ht="15.75" customHeight="1" x14ac:dyDescent="0.25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</row>
    <row r="689" spans="1:26" ht="15.75" customHeight="1" x14ac:dyDescent="0.25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</row>
    <row r="690" spans="1:26" ht="15.75" customHeight="1" x14ac:dyDescent="0.25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</row>
    <row r="691" spans="1:26" ht="15.75" customHeight="1" x14ac:dyDescent="0.25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</row>
    <row r="692" spans="1:26" ht="15.75" customHeight="1" x14ac:dyDescent="0.25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</row>
    <row r="693" spans="1:26" ht="15.75" customHeight="1" x14ac:dyDescent="0.25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</row>
    <row r="694" spans="1:26" ht="15.75" customHeight="1" x14ac:dyDescent="0.25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</row>
    <row r="695" spans="1:26" ht="15.75" customHeight="1" x14ac:dyDescent="0.25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</row>
    <row r="696" spans="1:26" ht="15.75" customHeight="1" x14ac:dyDescent="0.25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</row>
    <row r="697" spans="1:26" ht="15.75" customHeight="1" x14ac:dyDescent="0.25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</row>
    <row r="698" spans="1:26" ht="15.75" customHeight="1" x14ac:dyDescent="0.25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</row>
    <row r="699" spans="1:26" ht="15.75" customHeight="1" x14ac:dyDescent="0.25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</row>
    <row r="700" spans="1:26" ht="15.75" customHeight="1" x14ac:dyDescent="0.25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</row>
    <row r="701" spans="1:26" ht="15.75" customHeight="1" x14ac:dyDescent="0.25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</row>
    <row r="702" spans="1:26" ht="15.75" customHeight="1" x14ac:dyDescent="0.25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</row>
    <row r="703" spans="1:26" ht="15.75" customHeight="1" x14ac:dyDescent="0.25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</row>
    <row r="704" spans="1:26" ht="15.75" customHeight="1" x14ac:dyDescent="0.25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</row>
    <row r="705" spans="1:26" ht="15.75" customHeight="1" x14ac:dyDescent="0.25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</row>
    <row r="706" spans="1:26" ht="15.75" customHeight="1" x14ac:dyDescent="0.25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</row>
    <row r="707" spans="1:26" ht="15.75" customHeight="1" x14ac:dyDescent="0.25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</row>
    <row r="708" spans="1:26" ht="15.75" customHeight="1" x14ac:dyDescent="0.25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</row>
    <row r="709" spans="1:26" ht="15.75" customHeight="1" x14ac:dyDescent="0.25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</row>
    <row r="710" spans="1:26" ht="15.75" customHeight="1" x14ac:dyDescent="0.25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</row>
    <row r="711" spans="1:26" ht="15.75" customHeight="1" x14ac:dyDescent="0.25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</row>
    <row r="712" spans="1:26" ht="15.75" customHeight="1" x14ac:dyDescent="0.25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</row>
    <row r="713" spans="1:26" ht="15.75" customHeight="1" x14ac:dyDescent="0.25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</row>
    <row r="714" spans="1:26" ht="15.75" customHeight="1" x14ac:dyDescent="0.25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</row>
    <row r="715" spans="1:26" ht="15.75" customHeight="1" x14ac:dyDescent="0.25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</row>
    <row r="716" spans="1:26" ht="15.75" customHeight="1" x14ac:dyDescent="0.25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</row>
    <row r="717" spans="1:26" ht="15.75" customHeight="1" x14ac:dyDescent="0.25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</row>
    <row r="718" spans="1:26" ht="15.75" customHeight="1" x14ac:dyDescent="0.25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</row>
    <row r="719" spans="1:26" ht="15.75" customHeight="1" x14ac:dyDescent="0.25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</row>
    <row r="720" spans="1:26" ht="15.75" customHeight="1" x14ac:dyDescent="0.25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</row>
    <row r="721" spans="1:26" ht="15.75" customHeight="1" x14ac:dyDescent="0.25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</row>
    <row r="722" spans="1:26" ht="15.75" customHeight="1" x14ac:dyDescent="0.25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</row>
    <row r="723" spans="1:26" ht="15.75" customHeight="1" x14ac:dyDescent="0.25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</row>
    <row r="724" spans="1:26" ht="15.75" customHeight="1" x14ac:dyDescent="0.25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</row>
    <row r="725" spans="1:26" ht="15.75" customHeight="1" x14ac:dyDescent="0.25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</row>
    <row r="726" spans="1:26" ht="15.75" customHeight="1" x14ac:dyDescent="0.25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</row>
    <row r="727" spans="1:26" ht="15.75" customHeight="1" x14ac:dyDescent="0.25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</row>
    <row r="728" spans="1:26" ht="15.75" customHeight="1" x14ac:dyDescent="0.25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</row>
    <row r="729" spans="1:26" ht="15.75" customHeight="1" x14ac:dyDescent="0.25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</row>
    <row r="730" spans="1:26" ht="15.75" customHeight="1" x14ac:dyDescent="0.25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</row>
    <row r="731" spans="1:26" ht="15.75" customHeight="1" x14ac:dyDescent="0.25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</row>
    <row r="732" spans="1:26" ht="15.75" customHeight="1" x14ac:dyDescent="0.25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</row>
    <row r="733" spans="1:26" ht="15.75" customHeight="1" x14ac:dyDescent="0.25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</row>
    <row r="734" spans="1:26" ht="15.75" customHeight="1" x14ac:dyDescent="0.25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</row>
    <row r="735" spans="1:26" ht="15.75" customHeight="1" x14ac:dyDescent="0.25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</row>
    <row r="736" spans="1:26" ht="15.75" customHeight="1" x14ac:dyDescent="0.25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</row>
    <row r="737" spans="1:26" ht="15.75" customHeight="1" x14ac:dyDescent="0.25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</row>
    <row r="738" spans="1:26" ht="15.75" customHeight="1" x14ac:dyDescent="0.25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</row>
    <row r="739" spans="1:26" ht="15.75" customHeight="1" x14ac:dyDescent="0.25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</row>
    <row r="740" spans="1:26" ht="15.75" customHeight="1" x14ac:dyDescent="0.25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</row>
    <row r="741" spans="1:26" ht="15.75" customHeight="1" x14ac:dyDescent="0.25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</row>
    <row r="742" spans="1:26" ht="15.75" customHeight="1" x14ac:dyDescent="0.25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</row>
    <row r="743" spans="1:26" ht="15.75" customHeight="1" x14ac:dyDescent="0.25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</row>
    <row r="744" spans="1:26" ht="15.75" customHeight="1" x14ac:dyDescent="0.25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</row>
    <row r="745" spans="1:26" ht="15.75" customHeight="1" x14ac:dyDescent="0.25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</row>
    <row r="746" spans="1:26" ht="15.75" customHeight="1" x14ac:dyDescent="0.25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</row>
    <row r="747" spans="1:26" ht="15.75" customHeight="1" x14ac:dyDescent="0.25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</row>
    <row r="748" spans="1:26" ht="15.75" customHeight="1" x14ac:dyDescent="0.25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</row>
    <row r="749" spans="1:26" ht="15.75" customHeight="1" x14ac:dyDescent="0.25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</row>
    <row r="750" spans="1:26" ht="15.75" customHeight="1" x14ac:dyDescent="0.25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</row>
    <row r="751" spans="1:26" ht="15.75" customHeight="1" x14ac:dyDescent="0.25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</row>
    <row r="752" spans="1:26" ht="15.75" customHeight="1" x14ac:dyDescent="0.25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</row>
    <row r="753" spans="1:26" ht="15.75" customHeight="1" x14ac:dyDescent="0.25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</row>
    <row r="754" spans="1:26" ht="15.75" customHeight="1" x14ac:dyDescent="0.25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</row>
    <row r="755" spans="1:26" ht="15.75" customHeight="1" x14ac:dyDescent="0.25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</row>
    <row r="756" spans="1:26" ht="15.75" customHeight="1" x14ac:dyDescent="0.25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</row>
    <row r="757" spans="1:26" ht="15.75" customHeight="1" x14ac:dyDescent="0.25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</row>
    <row r="758" spans="1:26" ht="15.75" customHeight="1" x14ac:dyDescent="0.25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</row>
    <row r="759" spans="1:26" ht="15.75" customHeight="1" x14ac:dyDescent="0.25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</row>
    <row r="760" spans="1:26" ht="15.75" customHeight="1" x14ac:dyDescent="0.25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</row>
    <row r="761" spans="1:26" ht="15.75" customHeight="1" x14ac:dyDescent="0.25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</row>
    <row r="762" spans="1:26" ht="15.75" customHeight="1" x14ac:dyDescent="0.25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</row>
    <row r="763" spans="1:26" ht="15.75" customHeight="1" x14ac:dyDescent="0.25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</row>
    <row r="764" spans="1:26" ht="15.75" customHeight="1" x14ac:dyDescent="0.25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</row>
    <row r="765" spans="1:26" ht="15.75" customHeight="1" x14ac:dyDescent="0.25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</row>
    <row r="766" spans="1:26" ht="15.75" customHeight="1" x14ac:dyDescent="0.25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</row>
    <row r="767" spans="1:26" ht="15.75" customHeight="1" x14ac:dyDescent="0.25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</row>
    <row r="768" spans="1:26" ht="15.75" customHeight="1" x14ac:dyDescent="0.25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</row>
    <row r="769" spans="1:26" ht="15.75" customHeight="1" x14ac:dyDescent="0.25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</row>
    <row r="770" spans="1:26" ht="15.75" customHeight="1" x14ac:dyDescent="0.25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</row>
    <row r="771" spans="1:26" ht="15.75" customHeight="1" x14ac:dyDescent="0.25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</row>
    <row r="772" spans="1:26" ht="15.75" customHeight="1" x14ac:dyDescent="0.25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</row>
    <row r="773" spans="1:26" ht="15.75" customHeight="1" x14ac:dyDescent="0.25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</row>
    <row r="774" spans="1:26" ht="15.75" customHeight="1" x14ac:dyDescent="0.25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</row>
    <row r="775" spans="1:26" ht="15.75" customHeight="1" x14ac:dyDescent="0.25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</row>
    <row r="776" spans="1:26" ht="15.75" customHeight="1" x14ac:dyDescent="0.25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</row>
    <row r="777" spans="1:26" ht="15.75" customHeight="1" x14ac:dyDescent="0.25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</row>
    <row r="778" spans="1:26" ht="15.75" customHeight="1" x14ac:dyDescent="0.25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</row>
    <row r="779" spans="1:26" ht="15.75" customHeight="1" x14ac:dyDescent="0.25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</row>
    <row r="780" spans="1:26" ht="15.75" customHeight="1" x14ac:dyDescent="0.25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</row>
    <row r="781" spans="1:26" ht="15.75" customHeight="1" x14ac:dyDescent="0.25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</row>
    <row r="782" spans="1:26" ht="15.75" customHeight="1" x14ac:dyDescent="0.25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</row>
    <row r="783" spans="1:26" ht="15.75" customHeight="1" x14ac:dyDescent="0.25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</row>
    <row r="784" spans="1:26" ht="15.75" customHeight="1" x14ac:dyDescent="0.25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</row>
    <row r="785" spans="1:26" ht="15.75" customHeight="1" x14ac:dyDescent="0.25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</row>
    <row r="786" spans="1:26" ht="15.75" customHeight="1" x14ac:dyDescent="0.25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</row>
    <row r="787" spans="1:26" ht="15.75" customHeight="1" x14ac:dyDescent="0.25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</row>
    <row r="788" spans="1:26" ht="15.75" customHeight="1" x14ac:dyDescent="0.25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</row>
    <row r="789" spans="1:26" ht="15.75" customHeight="1" x14ac:dyDescent="0.25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</row>
    <row r="790" spans="1:26" ht="15.75" customHeight="1" x14ac:dyDescent="0.25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</row>
    <row r="791" spans="1:26" ht="15.75" customHeight="1" x14ac:dyDescent="0.25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</row>
    <row r="792" spans="1:26" ht="15.75" customHeight="1" x14ac:dyDescent="0.25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</row>
    <row r="793" spans="1:26" ht="15.75" customHeight="1" x14ac:dyDescent="0.25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</row>
    <row r="794" spans="1:26" ht="15.75" customHeight="1" x14ac:dyDescent="0.25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</row>
    <row r="795" spans="1:26" ht="15.75" customHeight="1" x14ac:dyDescent="0.25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</row>
    <row r="796" spans="1:26" ht="15.75" customHeight="1" x14ac:dyDescent="0.25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</row>
    <row r="797" spans="1:26" ht="15.75" customHeight="1" x14ac:dyDescent="0.25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</row>
    <row r="798" spans="1:26" ht="15.75" customHeight="1" x14ac:dyDescent="0.25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</row>
    <row r="799" spans="1:26" ht="15.75" customHeight="1" x14ac:dyDescent="0.25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</row>
    <row r="800" spans="1:26" ht="15.75" customHeight="1" x14ac:dyDescent="0.25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</row>
    <row r="801" spans="1:26" ht="15.75" customHeight="1" x14ac:dyDescent="0.25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</row>
    <row r="802" spans="1:26" ht="15.75" customHeight="1" x14ac:dyDescent="0.25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</row>
    <row r="803" spans="1:26" ht="15.75" customHeight="1" x14ac:dyDescent="0.25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</row>
    <row r="804" spans="1:26" ht="15.75" customHeight="1" x14ac:dyDescent="0.25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</row>
    <row r="805" spans="1:26" ht="15.75" customHeight="1" x14ac:dyDescent="0.25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</row>
    <row r="806" spans="1:26" ht="15.75" customHeight="1" x14ac:dyDescent="0.25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</row>
    <row r="807" spans="1:26" ht="15.75" customHeight="1" x14ac:dyDescent="0.25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</row>
    <row r="808" spans="1:26" ht="15.75" customHeight="1" x14ac:dyDescent="0.25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</row>
    <row r="809" spans="1:26" ht="15.75" customHeight="1" x14ac:dyDescent="0.25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</row>
    <row r="810" spans="1:26" ht="15.75" customHeight="1" x14ac:dyDescent="0.25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</row>
    <row r="811" spans="1:26" ht="15.75" customHeight="1" x14ac:dyDescent="0.25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</row>
    <row r="812" spans="1:26" ht="15.75" customHeight="1" x14ac:dyDescent="0.25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</row>
    <row r="813" spans="1:26" ht="15.75" customHeight="1" x14ac:dyDescent="0.25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</row>
    <row r="814" spans="1:26" ht="15.75" customHeight="1" x14ac:dyDescent="0.25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</row>
    <row r="815" spans="1:26" ht="15.75" customHeight="1" x14ac:dyDescent="0.25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</row>
    <row r="816" spans="1:26" ht="15.75" customHeight="1" x14ac:dyDescent="0.25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</row>
    <row r="817" spans="1:26" ht="15.75" customHeight="1" x14ac:dyDescent="0.25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</row>
    <row r="818" spans="1:26" ht="15.75" customHeight="1" x14ac:dyDescent="0.25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</row>
    <row r="819" spans="1:26" ht="15.75" customHeight="1" x14ac:dyDescent="0.25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</row>
    <row r="820" spans="1:26" ht="15.75" customHeight="1" x14ac:dyDescent="0.25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</row>
    <row r="821" spans="1:26" ht="15.75" customHeight="1" x14ac:dyDescent="0.25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</row>
    <row r="822" spans="1:26" ht="15.75" customHeight="1" x14ac:dyDescent="0.25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</row>
    <row r="823" spans="1:26" ht="15.75" customHeight="1" x14ac:dyDescent="0.25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</row>
    <row r="824" spans="1:26" ht="15.75" customHeight="1" x14ac:dyDescent="0.25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</row>
    <row r="825" spans="1:26" ht="15.75" customHeight="1" x14ac:dyDescent="0.25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</row>
    <row r="826" spans="1:26" ht="15.75" customHeight="1" x14ac:dyDescent="0.25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</row>
    <row r="827" spans="1:26" ht="15.75" customHeight="1" x14ac:dyDescent="0.25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</row>
    <row r="828" spans="1:26" ht="15.75" customHeight="1" x14ac:dyDescent="0.25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</row>
    <row r="829" spans="1:26" ht="15.75" customHeight="1" x14ac:dyDescent="0.25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</row>
    <row r="830" spans="1:26" ht="15.75" customHeight="1" x14ac:dyDescent="0.25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</row>
    <row r="831" spans="1:26" ht="15.75" customHeight="1" x14ac:dyDescent="0.25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</row>
    <row r="832" spans="1:26" ht="15.75" customHeight="1" x14ac:dyDescent="0.25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</row>
    <row r="833" spans="1:26" ht="15.75" customHeight="1" x14ac:dyDescent="0.25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</row>
    <row r="834" spans="1:26" ht="15.75" customHeight="1" x14ac:dyDescent="0.25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</row>
    <row r="835" spans="1:26" ht="15.75" customHeight="1" x14ac:dyDescent="0.25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</row>
    <row r="836" spans="1:26" ht="15.75" customHeight="1" x14ac:dyDescent="0.25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</row>
    <row r="837" spans="1:26" ht="15.75" customHeight="1" x14ac:dyDescent="0.25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</row>
    <row r="838" spans="1:26" ht="15.75" customHeight="1" x14ac:dyDescent="0.25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</row>
    <row r="839" spans="1:26" ht="15.75" customHeight="1" x14ac:dyDescent="0.25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</row>
    <row r="840" spans="1:26" ht="15.75" customHeight="1" x14ac:dyDescent="0.25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</row>
    <row r="841" spans="1:26" ht="15.75" customHeight="1" x14ac:dyDescent="0.25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</row>
    <row r="842" spans="1:26" ht="15.75" customHeight="1" x14ac:dyDescent="0.25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</row>
    <row r="843" spans="1:26" ht="15.75" customHeight="1" x14ac:dyDescent="0.25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</row>
    <row r="844" spans="1:26" ht="15.75" customHeight="1" x14ac:dyDescent="0.25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</row>
    <row r="845" spans="1:26" ht="15.75" customHeight="1" x14ac:dyDescent="0.25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</row>
    <row r="846" spans="1:26" ht="15.75" customHeight="1" x14ac:dyDescent="0.25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</row>
    <row r="847" spans="1:26" ht="15.75" customHeight="1" x14ac:dyDescent="0.25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</row>
    <row r="848" spans="1:26" ht="15.75" customHeight="1" x14ac:dyDescent="0.25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</row>
    <row r="849" spans="1:26" ht="15.75" customHeight="1" x14ac:dyDescent="0.25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</row>
    <row r="850" spans="1:26" ht="15.75" customHeight="1" x14ac:dyDescent="0.25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</row>
    <row r="851" spans="1:26" ht="15.75" customHeight="1" x14ac:dyDescent="0.25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</row>
    <row r="852" spans="1:26" ht="15.75" customHeight="1" x14ac:dyDescent="0.25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</row>
    <row r="853" spans="1:26" ht="15.75" customHeight="1" x14ac:dyDescent="0.25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</row>
    <row r="854" spans="1:26" ht="15.75" customHeight="1" x14ac:dyDescent="0.25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</row>
    <row r="855" spans="1:26" ht="15.75" customHeight="1" x14ac:dyDescent="0.25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</row>
    <row r="856" spans="1:26" ht="15.75" customHeight="1" x14ac:dyDescent="0.25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</row>
    <row r="857" spans="1:26" ht="15.75" customHeight="1" x14ac:dyDescent="0.25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</row>
    <row r="858" spans="1:26" ht="15.75" customHeight="1" x14ac:dyDescent="0.25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</row>
    <row r="859" spans="1:26" ht="15.75" customHeight="1" x14ac:dyDescent="0.25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</row>
    <row r="860" spans="1:26" ht="15.75" customHeight="1" x14ac:dyDescent="0.25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</row>
    <row r="861" spans="1:26" ht="15.75" customHeight="1" x14ac:dyDescent="0.25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</row>
    <row r="862" spans="1:26" ht="15.75" customHeight="1" x14ac:dyDescent="0.25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</row>
    <row r="863" spans="1:26" ht="15.75" customHeight="1" x14ac:dyDescent="0.25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</row>
    <row r="864" spans="1:26" ht="15.75" customHeight="1" x14ac:dyDescent="0.25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</row>
    <row r="865" spans="1:26" ht="15.75" customHeight="1" x14ac:dyDescent="0.25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</row>
    <row r="866" spans="1:26" ht="15.75" customHeight="1" x14ac:dyDescent="0.25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</row>
    <row r="867" spans="1:26" ht="15.75" customHeight="1" x14ac:dyDescent="0.25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</row>
    <row r="868" spans="1:26" ht="15.75" customHeight="1" x14ac:dyDescent="0.25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</row>
    <row r="869" spans="1:26" ht="15.75" customHeight="1" x14ac:dyDescent="0.25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</row>
    <row r="870" spans="1:26" ht="15.75" customHeight="1" x14ac:dyDescent="0.25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</row>
    <row r="871" spans="1:26" ht="15.75" customHeight="1" x14ac:dyDescent="0.25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</row>
    <row r="872" spans="1:26" ht="15.75" customHeight="1" x14ac:dyDescent="0.25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</row>
    <row r="873" spans="1:26" ht="15.75" customHeight="1" x14ac:dyDescent="0.25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</row>
    <row r="874" spans="1:26" ht="15.75" customHeight="1" x14ac:dyDescent="0.25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</row>
    <row r="875" spans="1:26" ht="15.75" customHeight="1" x14ac:dyDescent="0.25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</row>
    <row r="876" spans="1:26" ht="15.75" customHeight="1" x14ac:dyDescent="0.25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</row>
    <row r="877" spans="1:26" ht="15.75" customHeight="1" x14ac:dyDescent="0.25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</row>
    <row r="878" spans="1:26" ht="15.75" customHeight="1" x14ac:dyDescent="0.25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</row>
    <row r="879" spans="1:26" ht="15.75" customHeight="1" x14ac:dyDescent="0.25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</row>
    <row r="880" spans="1:26" ht="15.75" customHeight="1" x14ac:dyDescent="0.25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</row>
    <row r="881" spans="1:26" ht="15.75" customHeight="1" x14ac:dyDescent="0.25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</row>
    <row r="882" spans="1:26" ht="15.75" customHeight="1" x14ac:dyDescent="0.25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</row>
    <row r="883" spans="1:26" ht="15.75" customHeight="1" x14ac:dyDescent="0.25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</row>
    <row r="884" spans="1:26" ht="15.75" customHeight="1" x14ac:dyDescent="0.25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</row>
    <row r="885" spans="1:26" ht="15.75" customHeight="1" x14ac:dyDescent="0.25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</row>
    <row r="886" spans="1:26" ht="15.75" customHeight="1" x14ac:dyDescent="0.25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</row>
    <row r="887" spans="1:26" ht="15.75" customHeight="1" x14ac:dyDescent="0.25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</row>
    <row r="888" spans="1:26" ht="15.75" customHeight="1" x14ac:dyDescent="0.25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</row>
    <row r="889" spans="1:26" ht="15.75" customHeight="1" x14ac:dyDescent="0.25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</row>
    <row r="890" spans="1:26" ht="15.75" customHeight="1" x14ac:dyDescent="0.25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</row>
    <row r="891" spans="1:26" ht="15.75" customHeight="1" x14ac:dyDescent="0.25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</row>
    <row r="892" spans="1:26" ht="15.75" customHeight="1" x14ac:dyDescent="0.25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</row>
    <row r="893" spans="1:26" ht="15.75" customHeight="1" x14ac:dyDescent="0.25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</row>
    <row r="894" spans="1:26" ht="15.75" customHeight="1" x14ac:dyDescent="0.25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</row>
    <row r="895" spans="1:26" ht="15.75" customHeight="1" x14ac:dyDescent="0.25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</row>
    <row r="896" spans="1:26" ht="15.75" customHeight="1" x14ac:dyDescent="0.25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</row>
    <row r="897" spans="1:26" ht="15.75" customHeight="1" x14ac:dyDescent="0.25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</row>
    <row r="898" spans="1:26" ht="15.75" customHeight="1" x14ac:dyDescent="0.25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</row>
    <row r="899" spans="1:26" ht="15.75" customHeight="1" x14ac:dyDescent="0.25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</row>
    <row r="900" spans="1:26" ht="15.75" customHeight="1" x14ac:dyDescent="0.25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</row>
    <row r="901" spans="1:26" ht="15.75" customHeight="1" x14ac:dyDescent="0.25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</row>
    <row r="902" spans="1:26" ht="15.75" customHeight="1" x14ac:dyDescent="0.25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</row>
    <row r="903" spans="1:26" ht="15.75" customHeight="1" x14ac:dyDescent="0.25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</row>
    <row r="904" spans="1:26" ht="15.75" customHeight="1" x14ac:dyDescent="0.25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</row>
    <row r="905" spans="1:26" ht="15.75" customHeight="1" x14ac:dyDescent="0.25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</row>
    <row r="906" spans="1:26" ht="15.75" customHeight="1" x14ac:dyDescent="0.25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</row>
    <row r="907" spans="1:26" ht="15.75" customHeight="1" x14ac:dyDescent="0.25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</row>
    <row r="908" spans="1:26" ht="15.75" customHeight="1" x14ac:dyDescent="0.25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</row>
    <row r="909" spans="1:26" ht="15.75" customHeight="1" x14ac:dyDescent="0.25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</row>
    <row r="910" spans="1:26" ht="15.75" customHeight="1" x14ac:dyDescent="0.25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</row>
    <row r="911" spans="1:26" ht="15.75" customHeight="1" x14ac:dyDescent="0.25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</row>
    <row r="912" spans="1:26" ht="15.75" customHeight="1" x14ac:dyDescent="0.25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</row>
    <row r="913" spans="1:26" ht="15.75" customHeight="1" x14ac:dyDescent="0.25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</row>
    <row r="914" spans="1:26" ht="15.75" customHeight="1" x14ac:dyDescent="0.25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</row>
    <row r="915" spans="1:26" ht="15.75" customHeight="1" x14ac:dyDescent="0.25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</row>
    <row r="916" spans="1:26" ht="15.75" customHeight="1" x14ac:dyDescent="0.25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</row>
    <row r="917" spans="1:26" ht="15.75" customHeight="1" x14ac:dyDescent="0.25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</row>
    <row r="918" spans="1:26" ht="15.75" customHeight="1" x14ac:dyDescent="0.25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</row>
    <row r="919" spans="1:26" ht="15.75" customHeight="1" x14ac:dyDescent="0.25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</row>
    <row r="920" spans="1:26" ht="15.75" customHeight="1" x14ac:dyDescent="0.25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</row>
    <row r="921" spans="1:26" ht="15.75" customHeight="1" x14ac:dyDescent="0.25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</row>
    <row r="922" spans="1:26" ht="15.75" customHeight="1" x14ac:dyDescent="0.25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</row>
    <row r="923" spans="1:26" ht="15.75" customHeight="1" x14ac:dyDescent="0.25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</row>
    <row r="924" spans="1:26" ht="15.75" customHeight="1" x14ac:dyDescent="0.25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</row>
    <row r="925" spans="1:26" ht="15.75" customHeight="1" x14ac:dyDescent="0.25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</row>
    <row r="926" spans="1:26" ht="15.75" customHeight="1" x14ac:dyDescent="0.25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</row>
    <row r="927" spans="1:26" ht="15.75" customHeight="1" x14ac:dyDescent="0.25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</row>
    <row r="928" spans="1:26" ht="15.75" customHeight="1" x14ac:dyDescent="0.25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</row>
    <row r="929" spans="1:26" ht="15.75" customHeight="1" x14ac:dyDescent="0.25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</row>
    <row r="930" spans="1:26" ht="15.75" customHeight="1" x14ac:dyDescent="0.25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</row>
    <row r="931" spans="1:26" ht="15.75" customHeight="1" x14ac:dyDescent="0.25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</row>
    <row r="932" spans="1:26" ht="15.75" customHeight="1" x14ac:dyDescent="0.25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</row>
    <row r="933" spans="1:26" ht="15.75" customHeight="1" x14ac:dyDescent="0.25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</row>
    <row r="934" spans="1:26" ht="15.75" customHeight="1" x14ac:dyDescent="0.25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</row>
    <row r="935" spans="1:26" ht="15.75" customHeight="1" x14ac:dyDescent="0.25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</row>
    <row r="936" spans="1:26" ht="15.75" customHeight="1" x14ac:dyDescent="0.25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</row>
    <row r="937" spans="1:26" ht="15.75" customHeight="1" x14ac:dyDescent="0.25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</row>
    <row r="938" spans="1:26" ht="15.75" customHeight="1" x14ac:dyDescent="0.25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</row>
    <row r="939" spans="1:26" ht="15.75" customHeight="1" x14ac:dyDescent="0.25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</row>
    <row r="940" spans="1:26" ht="15.75" customHeight="1" x14ac:dyDescent="0.25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</row>
    <row r="941" spans="1:26" ht="15.75" customHeight="1" x14ac:dyDescent="0.25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</row>
    <row r="942" spans="1:26" ht="15.75" customHeight="1" x14ac:dyDescent="0.25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</row>
    <row r="943" spans="1:26" ht="15.75" customHeight="1" x14ac:dyDescent="0.25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</row>
    <row r="944" spans="1:26" ht="15.75" customHeight="1" x14ac:dyDescent="0.25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</row>
    <row r="945" spans="1:26" ht="15.75" customHeight="1" x14ac:dyDescent="0.25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</row>
    <row r="946" spans="1:26" ht="15.75" customHeight="1" x14ac:dyDescent="0.25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</row>
    <row r="947" spans="1:26" ht="15.75" customHeight="1" x14ac:dyDescent="0.25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</row>
    <row r="948" spans="1:26" ht="15.75" customHeight="1" x14ac:dyDescent="0.25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</row>
    <row r="949" spans="1:26" ht="15.75" customHeight="1" x14ac:dyDescent="0.25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</row>
    <row r="950" spans="1:26" ht="15.75" customHeight="1" x14ac:dyDescent="0.25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</row>
    <row r="951" spans="1:26" ht="15.75" customHeight="1" x14ac:dyDescent="0.25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</row>
    <row r="952" spans="1:26" ht="15.75" customHeight="1" x14ac:dyDescent="0.25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</row>
    <row r="953" spans="1:26" ht="15.75" customHeight="1" x14ac:dyDescent="0.25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</row>
    <row r="954" spans="1:26" ht="15.75" customHeight="1" x14ac:dyDescent="0.25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</row>
    <row r="955" spans="1:26" ht="15.75" customHeight="1" x14ac:dyDescent="0.25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</row>
    <row r="956" spans="1:26" ht="15.75" customHeight="1" x14ac:dyDescent="0.25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</row>
    <row r="957" spans="1:26" ht="15.75" customHeight="1" x14ac:dyDescent="0.25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</row>
    <row r="958" spans="1:26" ht="15.75" customHeight="1" x14ac:dyDescent="0.25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</row>
    <row r="959" spans="1:26" ht="15.75" customHeight="1" x14ac:dyDescent="0.25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</row>
    <row r="960" spans="1:26" ht="15.75" customHeight="1" x14ac:dyDescent="0.25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</row>
    <row r="961" spans="1:26" ht="15.75" customHeight="1" x14ac:dyDescent="0.25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</row>
    <row r="962" spans="1:26" ht="15.75" customHeight="1" x14ac:dyDescent="0.25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</row>
    <row r="963" spans="1:26" ht="15.75" customHeight="1" x14ac:dyDescent="0.25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</row>
    <row r="964" spans="1:26" ht="15.75" customHeight="1" x14ac:dyDescent="0.25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</row>
    <row r="965" spans="1:26" ht="15.75" customHeight="1" x14ac:dyDescent="0.25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</row>
    <row r="966" spans="1:26" ht="15.75" customHeight="1" x14ac:dyDescent="0.25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</row>
    <row r="967" spans="1:26" ht="15.75" customHeight="1" x14ac:dyDescent="0.25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</row>
    <row r="968" spans="1:26" ht="15.75" customHeight="1" x14ac:dyDescent="0.25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</row>
    <row r="969" spans="1:26" ht="15.75" customHeight="1" x14ac:dyDescent="0.25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</row>
    <row r="970" spans="1:26" ht="15.75" customHeight="1" x14ac:dyDescent="0.25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</row>
    <row r="971" spans="1:26" ht="15.75" customHeight="1" x14ac:dyDescent="0.25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</row>
    <row r="972" spans="1:26" ht="15.75" customHeight="1" x14ac:dyDescent="0.25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</row>
    <row r="973" spans="1:26" ht="15.75" customHeight="1" x14ac:dyDescent="0.25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</row>
    <row r="974" spans="1:26" ht="15.75" customHeight="1" x14ac:dyDescent="0.25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</row>
    <row r="975" spans="1:26" ht="15.75" customHeight="1" x14ac:dyDescent="0.25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</row>
    <row r="976" spans="1:26" ht="15.75" customHeight="1" x14ac:dyDescent="0.25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</row>
    <row r="977" spans="1:26" ht="15.75" customHeight="1" x14ac:dyDescent="0.25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</row>
    <row r="978" spans="1:26" ht="15.75" customHeight="1" x14ac:dyDescent="0.25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</row>
    <row r="979" spans="1:26" ht="15.75" customHeight="1" x14ac:dyDescent="0.25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</row>
    <row r="980" spans="1:26" ht="15.75" customHeight="1" x14ac:dyDescent="0.25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</row>
    <row r="981" spans="1:26" ht="15.75" customHeight="1" x14ac:dyDescent="0.25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</row>
    <row r="982" spans="1:26" ht="15.75" customHeight="1" x14ac:dyDescent="0.25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</row>
    <row r="983" spans="1:26" ht="15.75" customHeight="1" x14ac:dyDescent="0.25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</row>
    <row r="984" spans="1:26" ht="15.75" customHeight="1" x14ac:dyDescent="0.25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</row>
    <row r="985" spans="1:26" ht="15.75" customHeight="1" x14ac:dyDescent="0.25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</row>
    <row r="986" spans="1:26" ht="15.75" customHeight="1" x14ac:dyDescent="0.25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</row>
    <row r="987" spans="1:26" ht="15.75" customHeight="1" x14ac:dyDescent="0.25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</row>
    <row r="988" spans="1:26" ht="15.75" customHeight="1" x14ac:dyDescent="0.25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</row>
    <row r="989" spans="1:26" ht="15.75" customHeight="1" x14ac:dyDescent="0.25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</row>
    <row r="990" spans="1:26" ht="15.75" customHeight="1" x14ac:dyDescent="0.25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</row>
    <row r="991" spans="1:26" ht="15.75" customHeight="1" x14ac:dyDescent="0.25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</row>
    <row r="992" spans="1:26" ht="15.75" customHeight="1" x14ac:dyDescent="0.25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</row>
    <row r="993" spans="1:26" ht="15.75" customHeight="1" x14ac:dyDescent="0.25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</row>
    <row r="994" spans="1:26" ht="15.75" customHeight="1" x14ac:dyDescent="0.25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</row>
    <row r="995" spans="1:26" ht="15.75" customHeight="1" x14ac:dyDescent="0.25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</row>
    <row r="996" spans="1:26" ht="15.75" customHeight="1" x14ac:dyDescent="0.25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</row>
    <row r="997" spans="1:26" ht="15.75" customHeight="1" x14ac:dyDescent="0.25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</row>
    <row r="998" spans="1:26" ht="15.75" customHeight="1" x14ac:dyDescent="0.25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</row>
    <row r="999" spans="1:26" ht="15.75" customHeight="1" x14ac:dyDescent="0.25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</row>
    <row r="1000" spans="1:26" ht="15.75" customHeight="1" x14ac:dyDescent="0.25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</row>
  </sheetData>
  <mergeCells count="3">
    <mergeCell ref="B8:E8"/>
    <mergeCell ref="A9:E9"/>
    <mergeCell ref="B10:E10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 x14ac:dyDescent="0.25"/>
  <cols>
    <col min="1" max="1" width="25.85546875" customWidth="1"/>
    <col min="2" max="2" width="14.5703125" customWidth="1"/>
    <col min="3" max="3" width="13.5703125" customWidth="1"/>
    <col min="4" max="4" width="14.5703125" customWidth="1"/>
    <col min="5" max="5" width="15.42578125" customWidth="1"/>
    <col min="6" max="7" width="13.5703125" customWidth="1"/>
    <col min="8" max="8" width="11" customWidth="1"/>
    <col min="9" max="26" width="9" customWidth="1"/>
  </cols>
  <sheetData>
    <row r="1" spans="1:2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"/>
      <c r="B5" s="6"/>
      <c r="C5" s="6"/>
      <c r="D5" s="6"/>
      <c r="E5" s="6"/>
      <c r="F5" s="6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 x14ac:dyDescent="0.25"/>
    <row r="7" spans="1:26" ht="12.75" customHeight="1" x14ac:dyDescent="0.25">
      <c r="A7" s="7" t="str">
        <f>+resgral!A7</f>
        <v>ORDENANZA N° 7091/2020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 x14ac:dyDescent="0.25">
      <c r="A8" s="373" t="s">
        <v>261</v>
      </c>
      <c r="B8" s="372"/>
      <c r="C8" s="372"/>
      <c r="D8" s="372"/>
      <c r="E8" s="372"/>
      <c r="F8" s="372"/>
      <c r="G8" s="372"/>
    </row>
    <row r="9" spans="1:26" x14ac:dyDescent="0.25">
      <c r="A9" s="374" t="s">
        <v>233</v>
      </c>
      <c r="B9" s="372"/>
      <c r="C9" s="372"/>
      <c r="D9" s="372"/>
      <c r="E9" s="372"/>
      <c r="F9" s="372"/>
      <c r="G9" s="372"/>
    </row>
    <row r="10" spans="1:26" x14ac:dyDescent="0.25">
      <c r="A10" s="371" t="s">
        <v>375</v>
      </c>
      <c r="B10" s="372"/>
      <c r="C10" s="372"/>
      <c r="D10" s="372"/>
      <c r="E10" s="372"/>
      <c r="F10" s="372"/>
      <c r="G10" s="372"/>
    </row>
    <row r="11" spans="1:26" ht="7.5" customHeight="1" x14ac:dyDescent="0.25"/>
    <row r="12" spans="1:26" ht="45.75" customHeight="1" x14ac:dyDescent="0.25">
      <c r="A12" s="134" t="s">
        <v>4</v>
      </c>
      <c r="B12" s="134" t="s">
        <v>234</v>
      </c>
      <c r="C12" s="125" t="s">
        <v>376</v>
      </c>
      <c r="D12" s="125" t="s">
        <v>377</v>
      </c>
      <c r="E12" s="125" t="s">
        <v>378</v>
      </c>
      <c r="F12" s="125" t="s">
        <v>379</v>
      </c>
      <c r="G12" s="125" t="s">
        <v>380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110"/>
      <c r="B13" s="110"/>
      <c r="C13" s="10">
        <v>211</v>
      </c>
      <c r="D13" s="10">
        <v>212</v>
      </c>
      <c r="E13" s="10">
        <v>213</v>
      </c>
      <c r="F13" s="10">
        <v>214</v>
      </c>
      <c r="G13" s="10">
        <v>215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x14ac:dyDescent="0.25">
      <c r="A14" s="102" t="s">
        <v>240</v>
      </c>
      <c r="B14" s="103">
        <f t="shared" ref="B14:G14" si="0">SUM(B15:B19)</f>
        <v>386072625</v>
      </c>
      <c r="C14" s="103">
        <f t="shared" si="0"/>
        <v>57939647</v>
      </c>
      <c r="D14" s="103">
        <f t="shared" si="0"/>
        <v>197707872</v>
      </c>
      <c r="E14" s="103">
        <f t="shared" si="0"/>
        <v>40113769</v>
      </c>
      <c r="F14" s="103">
        <f t="shared" si="0"/>
        <v>3121627</v>
      </c>
      <c r="G14" s="103">
        <f t="shared" si="0"/>
        <v>87189710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05" t="s">
        <v>241</v>
      </c>
      <c r="B15" s="121">
        <f t="shared" ref="B15:B19" si="1">SUM(C15:G15)</f>
        <v>146093121</v>
      </c>
      <c r="C15" s="107">
        <f>+'GOB A'!C16</f>
        <v>10078962</v>
      </c>
      <c r="D15" s="107">
        <f>+'GOB A'!D16</f>
        <v>68717534</v>
      </c>
      <c r="E15" s="107">
        <f>+'GOB A'!E16</f>
        <v>32813411</v>
      </c>
      <c r="F15" s="107">
        <f>+'GOB A'!F16</f>
        <v>1035557</v>
      </c>
      <c r="G15" s="107">
        <f>+'GOB A'!G16</f>
        <v>33447657</v>
      </c>
    </row>
    <row r="16" spans="1:26" x14ac:dyDescent="0.25">
      <c r="A16" s="105" t="s">
        <v>242</v>
      </c>
      <c r="B16" s="121">
        <f t="shared" si="1"/>
        <v>9916861</v>
      </c>
      <c r="C16" s="107">
        <f>+'GOB A'!C19</f>
        <v>3026400</v>
      </c>
      <c r="D16" s="107">
        <f>+'GOB A'!D19</f>
        <v>2046589</v>
      </c>
      <c r="E16" s="107">
        <f>+'GOB A'!E19</f>
        <v>2504880</v>
      </c>
      <c r="F16" s="107">
        <f>+'GOB A'!F19</f>
        <v>83136</v>
      </c>
      <c r="G16" s="107">
        <f>+'GOB A'!G19</f>
        <v>2255856</v>
      </c>
    </row>
    <row r="17" spans="1:26" x14ac:dyDescent="0.25">
      <c r="A17" s="105" t="s">
        <v>243</v>
      </c>
      <c r="B17" s="121">
        <f t="shared" si="1"/>
        <v>216307503</v>
      </c>
      <c r="C17" s="107">
        <f>+'GOB A'!C20</f>
        <v>40734285</v>
      </c>
      <c r="D17" s="107">
        <f>+'GOB A'!D20</f>
        <v>117288609</v>
      </c>
      <c r="E17" s="107">
        <f>+'GOB A'!E20</f>
        <v>4795478</v>
      </c>
      <c r="F17" s="107">
        <f>+'GOB A'!F20</f>
        <v>2002934</v>
      </c>
      <c r="G17" s="107">
        <f>+'GOB A'!G20</f>
        <v>51486197</v>
      </c>
    </row>
    <row r="18" spans="1:26" x14ac:dyDescent="0.25">
      <c r="A18" s="105" t="s">
        <v>244</v>
      </c>
      <c r="B18" s="121">
        <f t="shared" si="1"/>
        <v>0</v>
      </c>
      <c r="C18" s="107">
        <f>+'GOB A'!C21</f>
        <v>0</v>
      </c>
      <c r="D18" s="107">
        <f>+'GOB A'!D21</f>
        <v>0</v>
      </c>
      <c r="E18" s="107">
        <f>+'GOB A'!E21</f>
        <v>0</v>
      </c>
      <c r="F18" s="107">
        <f>+'GOB A'!F21</f>
        <v>0</v>
      </c>
      <c r="G18" s="107">
        <f>+'GOB A'!G21</f>
        <v>0</v>
      </c>
    </row>
    <row r="19" spans="1:26" x14ac:dyDescent="0.25">
      <c r="A19" s="105" t="s">
        <v>245</v>
      </c>
      <c r="B19" s="121">
        <f t="shared" si="1"/>
        <v>13755140</v>
      </c>
      <c r="C19" s="107">
        <f>+'GOB A'!C22</f>
        <v>4100000</v>
      </c>
      <c r="D19" s="107">
        <f>+'GOB A'!D22</f>
        <v>9655140</v>
      </c>
      <c r="E19" s="107">
        <f>+'GOB A'!E22</f>
        <v>0</v>
      </c>
      <c r="F19" s="107">
        <f>+'GOB A'!F22</f>
        <v>0</v>
      </c>
      <c r="G19" s="107">
        <f>+'GOB A'!G22</f>
        <v>0</v>
      </c>
    </row>
    <row r="20" spans="1:26" x14ac:dyDescent="0.25">
      <c r="A20" s="115" t="s">
        <v>246</v>
      </c>
      <c r="B20" s="117">
        <f t="shared" ref="B20:G20" si="2">SUM(B21:B24)</f>
        <v>4547428</v>
      </c>
      <c r="C20" s="103">
        <f t="shared" si="2"/>
        <v>705480</v>
      </c>
      <c r="D20" s="103">
        <f t="shared" si="2"/>
        <v>2149319</v>
      </c>
      <c r="E20" s="103">
        <f t="shared" si="2"/>
        <v>376740</v>
      </c>
      <c r="F20" s="103">
        <f t="shared" si="2"/>
        <v>150115</v>
      </c>
      <c r="G20" s="103">
        <f t="shared" si="2"/>
        <v>1165774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05" t="s">
        <v>247</v>
      </c>
      <c r="B21" s="121">
        <f t="shared" ref="B21:B24" si="3">SUM(C21:G21)</f>
        <v>4547428</v>
      </c>
      <c r="C21" s="107">
        <f>+'GOB A'!C25</f>
        <v>705480</v>
      </c>
      <c r="D21" s="107">
        <f>+'GOB A'!D25</f>
        <v>2149319</v>
      </c>
      <c r="E21" s="107">
        <f>+'GOB A'!E25</f>
        <v>376740</v>
      </c>
      <c r="F21" s="107">
        <f>+'GOB A'!F25</f>
        <v>150115</v>
      </c>
      <c r="G21" s="107">
        <f>+'GOB A'!G25</f>
        <v>1165774</v>
      </c>
    </row>
    <row r="22" spans="1:26" ht="15.75" customHeight="1" x14ac:dyDescent="0.25">
      <c r="A22" s="105" t="s">
        <v>248</v>
      </c>
      <c r="B22" s="121">
        <f t="shared" si="3"/>
        <v>0</v>
      </c>
      <c r="C22" s="107">
        <f>+'GOB A'!C26</f>
        <v>0</v>
      </c>
      <c r="D22" s="107">
        <f>+'GOB A'!D26</f>
        <v>0</v>
      </c>
      <c r="E22" s="107">
        <f>+'GOB A'!E26</f>
        <v>0</v>
      </c>
      <c r="F22" s="107">
        <f>+'GOB A'!F26</f>
        <v>0</v>
      </c>
      <c r="G22" s="107">
        <f>+'GOB A'!G26</f>
        <v>0</v>
      </c>
    </row>
    <row r="23" spans="1:26" ht="15.75" customHeight="1" x14ac:dyDescent="0.25">
      <c r="A23" s="105" t="s">
        <v>249</v>
      </c>
      <c r="B23" s="121">
        <f t="shared" si="3"/>
        <v>0</v>
      </c>
      <c r="C23" s="107">
        <f>+'GOB A'!C27</f>
        <v>0</v>
      </c>
      <c r="D23" s="107">
        <f>+'GOB A'!D27</f>
        <v>0</v>
      </c>
      <c r="E23" s="107">
        <f>+'GOB A'!E27</f>
        <v>0</v>
      </c>
      <c r="F23" s="107">
        <f>+'GOB A'!F27</f>
        <v>0</v>
      </c>
      <c r="G23" s="107">
        <f>+'GOB A'!G27</f>
        <v>0</v>
      </c>
    </row>
    <row r="24" spans="1:26" ht="15.75" customHeight="1" x14ac:dyDescent="0.25">
      <c r="A24" s="105" t="s">
        <v>250</v>
      </c>
      <c r="B24" s="121">
        <f t="shared" si="3"/>
        <v>0</v>
      </c>
      <c r="C24" s="107">
        <f>+'GOB A'!C28</f>
        <v>0</v>
      </c>
      <c r="D24" s="107">
        <f>+'GOB A'!D28</f>
        <v>0</v>
      </c>
      <c r="E24" s="107">
        <f>+'GOB A'!E28</f>
        <v>0</v>
      </c>
      <c r="F24" s="107">
        <f>+'GOB A'!F28</f>
        <v>0</v>
      </c>
      <c r="G24" s="107">
        <f>+'GOB A'!G28</f>
        <v>0</v>
      </c>
    </row>
    <row r="25" spans="1:26" ht="15.75" customHeight="1" x14ac:dyDescent="0.25">
      <c r="A25" s="115" t="s">
        <v>32</v>
      </c>
      <c r="B25" s="117">
        <f t="shared" ref="B25:G25" si="4">+B26</f>
        <v>0</v>
      </c>
      <c r="C25" s="103">
        <f t="shared" si="4"/>
        <v>0</v>
      </c>
      <c r="D25" s="103">
        <f t="shared" si="4"/>
        <v>0</v>
      </c>
      <c r="E25" s="103">
        <f t="shared" si="4"/>
        <v>0</v>
      </c>
      <c r="F25" s="103">
        <f t="shared" si="4"/>
        <v>0</v>
      </c>
      <c r="G25" s="103">
        <f t="shared" si="4"/>
        <v>0</v>
      </c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05" t="s">
        <v>252</v>
      </c>
      <c r="B26" s="121">
        <f>SUM(C26:G26)</f>
        <v>0</v>
      </c>
      <c r="C26" s="107">
        <f>+'GOB A'!C30</f>
        <v>0</v>
      </c>
      <c r="D26" s="107">
        <f>+'GOB A'!D30</f>
        <v>0</v>
      </c>
      <c r="E26" s="107">
        <f>+'GOB A'!E30</f>
        <v>0</v>
      </c>
      <c r="F26" s="107">
        <f>+'GOB A'!F30</f>
        <v>0</v>
      </c>
      <c r="G26" s="107">
        <f>+'GOB A'!G30</f>
        <v>0</v>
      </c>
    </row>
    <row r="27" spans="1:26" ht="15.75" customHeight="1" x14ac:dyDescent="0.25">
      <c r="A27" s="115" t="s">
        <v>40</v>
      </c>
      <c r="B27" s="117">
        <f t="shared" ref="B27:G27" si="5">+B14+B20+B25</f>
        <v>390620053</v>
      </c>
      <c r="C27" s="136">
        <f t="shared" si="5"/>
        <v>58645127</v>
      </c>
      <c r="D27" s="136">
        <f t="shared" si="5"/>
        <v>199857191</v>
      </c>
      <c r="E27" s="136">
        <f t="shared" si="5"/>
        <v>40490509</v>
      </c>
      <c r="F27" s="136">
        <f t="shared" si="5"/>
        <v>3271742</v>
      </c>
      <c r="G27" s="136">
        <f t="shared" si="5"/>
        <v>88355484</v>
      </c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8:G8"/>
    <mergeCell ref="A9:G9"/>
    <mergeCell ref="A10:G10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2</vt:i4>
      </vt:variant>
    </vt:vector>
  </HeadingPairs>
  <TitlesOfParts>
    <vt:vector size="48" baseType="lpstr">
      <vt:lpstr>resgral</vt:lpstr>
      <vt:lpstr>necfinan</vt:lpstr>
      <vt:lpstr>recursos</vt:lpstr>
      <vt:lpstr>conjurisd</vt:lpstr>
      <vt:lpstr>erogcons</vt:lpstr>
      <vt:lpstr>INT</vt:lpstr>
      <vt:lpstr>INT A</vt:lpstr>
      <vt:lpstr>INT B</vt:lpstr>
      <vt:lpstr>GOB</vt:lpstr>
      <vt:lpstr>GOB A</vt:lpstr>
      <vt:lpstr>GOB B</vt:lpstr>
      <vt:lpstr>HAC</vt:lpstr>
      <vt:lpstr>HAC A</vt:lpstr>
      <vt:lpstr>HAC B</vt:lpstr>
      <vt:lpstr>OBRAS</vt:lpstr>
      <vt:lpstr>OBRAS A</vt:lpstr>
      <vt:lpstr>OBRAS B</vt:lpstr>
      <vt:lpstr>LEGAL TÉCNICA</vt:lpstr>
      <vt:lpstr>LEG TEC A</vt:lpstr>
      <vt:lpstr>LEG TEC B</vt:lpstr>
      <vt:lpstr>DES HUMANO</vt:lpstr>
      <vt:lpstr>DES HUM A</vt:lpstr>
      <vt:lpstr>DES HUM B</vt:lpstr>
      <vt:lpstr>AMBIENTE </vt:lpstr>
      <vt:lpstr>AMBIEN A</vt:lpstr>
      <vt:lpstr>AMBIEN B</vt:lpstr>
      <vt:lpstr>OJURIS A</vt:lpstr>
      <vt:lpstr>OJURIS B</vt:lpstr>
      <vt:lpstr>ESPEC A</vt:lpstr>
      <vt:lpstr>ESPEC B</vt:lpstr>
      <vt:lpstr>FIN_FUNC</vt:lpstr>
      <vt:lpstr>FIN_FUNC A</vt:lpstr>
      <vt:lpstr>anexo A</vt:lpstr>
      <vt:lpstr>P.OBRAS 2021</vt:lpstr>
      <vt:lpstr>Anexo B</vt:lpstr>
      <vt:lpstr>comparación</vt:lpstr>
      <vt:lpstr>indicadores</vt:lpstr>
      <vt:lpstr>supuestos</vt:lpstr>
      <vt:lpstr>proyecciones</vt:lpstr>
      <vt:lpstr>ppartic.</vt:lpstr>
      <vt:lpstr>pprogr.</vt:lpstr>
      <vt:lpstr>costo tributario</vt:lpstr>
      <vt:lpstr>subsidios</vt:lpstr>
      <vt:lpstr>Programas</vt:lpstr>
      <vt:lpstr>ppart mod</vt:lpstr>
      <vt:lpstr>resubpart</vt:lpstr>
      <vt:lpstr>recursos!Área_de_impresión</vt:lpstr>
      <vt:lpstr>'P.OBRAS 2021'!Excel_BuiltIn_Print_Area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Martínez</dc:creator>
  <cp:lastModifiedBy>Sistemas</cp:lastModifiedBy>
  <cp:lastPrinted>2021-05-12T16:16:04Z</cp:lastPrinted>
  <dcterms:created xsi:type="dcterms:W3CDTF">2020-11-13T16:42:01Z</dcterms:created>
  <dcterms:modified xsi:type="dcterms:W3CDTF">2021-11-04T15:27:14Z</dcterms:modified>
</cp:coreProperties>
</file>